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4" activeTab="11"/>
  </bookViews>
  <sheets>
    <sheet name="mérl_" sheetId="1" r:id="rId1"/>
    <sheet name="m_mérl_" sheetId="2" r:id="rId2"/>
    <sheet name="f_mérl_" sheetId="3" r:id="rId3"/>
    <sheet name="i_kiad_" sheetId="4" r:id="rId4"/>
    <sheet name="i_bev_" sheetId="5" r:id="rId5"/>
    <sheet name="CÖK" sheetId="6" r:id="rId6"/>
    <sheet name="felh" sheetId="7" r:id="rId7"/>
    <sheet name="b_k jc_" sheetId="8" r:id="rId8"/>
    <sheet name="b_k ir_" sheetId="9" r:id="rId9"/>
    <sheet name="áll.hj" sheetId="10" r:id="rId10"/>
    <sheet name="címrend" sheetId="11" r:id="rId11"/>
    <sheet name="PH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<sst xmlns="http://schemas.openxmlformats.org/spreadsheetml/2006/main" count="1213" uniqueCount="719">
  <si>
    <t>Közbiztonságot szolgáló fejlesztés - TEKI (járdafelújítás, térfigyelő kamerarendszer, buszöböl kialakítás)</t>
  </si>
  <si>
    <t>Orvosi rendelő - Hánta   CÉDE</t>
  </si>
  <si>
    <t xml:space="preserve">Gépek, berend., szám.techn.eszk.immat. javak vásárlása </t>
  </si>
  <si>
    <t>Wass Albert Műv.Központ és könyvtár</t>
  </si>
  <si>
    <t>Városigazgatóság</t>
  </si>
  <si>
    <t>Bánki D. Szakképző Iskola</t>
  </si>
  <si>
    <t>Batthyány K. Szakkórház</t>
  </si>
  <si>
    <t>Beruházások összesen:</t>
  </si>
  <si>
    <t xml:space="preserve">Felújítások </t>
  </si>
  <si>
    <t>Csatorna hálózat felújítás (ÉDV Rt.)</t>
  </si>
  <si>
    <t>Normatív állami hozzájárulások és normatív részesedésű átengedett SZJA bevételek jogcímei</t>
  </si>
  <si>
    <t>2010. kv-i év (eredeti)</t>
  </si>
  <si>
    <t>2011. kv-i év</t>
  </si>
  <si>
    <t>2011-2010. évi különbözet</t>
  </si>
  <si>
    <t>Települési önkormányzatok üzem.,igazg.,sport- és kulturális feladatai</t>
  </si>
  <si>
    <t>lakosságszám szerint</t>
  </si>
  <si>
    <t>fő - gondozott</t>
  </si>
  <si>
    <t xml:space="preserve">Szociális és gyermekjóléti alapszolg.felad. - szociális étkeztetés </t>
  </si>
  <si>
    <t>8hó</t>
  </si>
  <si>
    <t>11. évfolyam,        11.-12. évfolyam</t>
  </si>
  <si>
    <t>12-13. évfolyam    13. évfolyam</t>
  </si>
  <si>
    <t xml:space="preserve">9-10.évfolyam ,                             </t>
  </si>
  <si>
    <t xml:space="preserve">11.évfolyam ,  11.-13. évfolyam                           </t>
  </si>
  <si>
    <t>16.eb</t>
  </si>
  <si>
    <t>Középszintűérettségi vizsga</t>
  </si>
  <si>
    <t>Szakmai vizsga</t>
  </si>
  <si>
    <t>16.ec</t>
  </si>
  <si>
    <t>Szakmai informatikai fejlesztési feladatok</t>
  </si>
  <si>
    <t>Helyi önkormányzatok közoktatási célú normatív, kötött támogatásai 8.sz.melléklet szerint</t>
  </si>
  <si>
    <t>I.2.</t>
  </si>
  <si>
    <t>I.3.</t>
  </si>
  <si>
    <t>Osztályfőnöki pótlék</t>
  </si>
  <si>
    <t xml:space="preserve">Gyógypedagógiai pótlék </t>
  </si>
  <si>
    <t xml:space="preserve">Kisbér Város Önkormányzata 2011. évi állami hozzájárulásainak és SZJA bevételeinek jogcímenkénti alakulása </t>
  </si>
  <si>
    <t>SZJA bevételek összesen</t>
  </si>
  <si>
    <t>Sportöltöző felújítás (pályázati alap)</t>
  </si>
  <si>
    <r>
      <t xml:space="preserve">Útfelújítás, parkoló kialakítás </t>
    </r>
    <r>
      <rPr>
        <sz val="7"/>
        <rFont val="Arial CE"/>
        <family val="0"/>
      </rPr>
      <t>(Ménesköz, Kishomok, Közt. u.</t>
    </r>
    <r>
      <rPr>
        <sz val="8"/>
        <rFont val="Arial CE"/>
        <family val="2"/>
      </rPr>
      <t>)</t>
    </r>
  </si>
  <si>
    <t>Zöldmalmi tó árapasztó felújítás Vis-maior 2010.</t>
  </si>
  <si>
    <t>Épületfelújításhoz pályázati alap (PH)</t>
  </si>
  <si>
    <t>Makettpark területének parkosítása, kialakítása</t>
  </si>
  <si>
    <t>Pályázati alap, településközpont, játszótér</t>
  </si>
  <si>
    <r>
      <t xml:space="preserve">Útépítés engedélyezési tervek </t>
    </r>
    <r>
      <rPr>
        <sz val="7"/>
        <rFont val="Arial CE"/>
        <family val="0"/>
      </rPr>
      <t>(körforgalom, utcák)</t>
    </r>
    <r>
      <rPr>
        <sz val="8"/>
        <rFont val="Arial CE"/>
        <family val="2"/>
      </rPr>
      <t xml:space="preserve"> </t>
    </r>
  </si>
  <si>
    <t>Intellingens iskola (eszközbeszezés)</t>
  </si>
  <si>
    <t>Vízrendezés Perczel M. u. (pályázati alap)</t>
  </si>
  <si>
    <t>Kölcsönök nyujtása, törlesztése</t>
  </si>
  <si>
    <t xml:space="preserve">Értékpapírok vásárlása, visszav. </t>
  </si>
  <si>
    <t>Kölcsönök nyújtása, törlesztése</t>
  </si>
  <si>
    <t>Értékpapírok vásárlása,visszav.</t>
  </si>
  <si>
    <t>Pályázati alap útfelújításhoz</t>
  </si>
  <si>
    <t>Ravatalozó felújítás</t>
  </si>
  <si>
    <t>Hánta orv. rend. és hivatal ép. Fú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</si>
  <si>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</si>
  <si>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</si>
  <si>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</si>
  <si>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</si>
  <si>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</si>
  <si>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</si>
  <si>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</si>
  <si>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</si>
  <si>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</si>
  <si>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</si>
  <si>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</si>
  <si>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</si>
  <si>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</si>
  <si>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</si>
  <si>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Óvodai konyha berendezések</t>
  </si>
  <si>
    <t>Iskolai konyha berendezések</t>
  </si>
  <si>
    <t>Orvosi rendelő Hánta várható többletköltség</t>
  </si>
  <si>
    <t>Kórházi ügyeleti helyiség kialakítása</t>
  </si>
  <si>
    <t>Gyermekorvosi rendelő és védőnői szolg.kial.</t>
  </si>
  <si>
    <t>Pilbauer-köz, buszvárók kihelyezése</t>
  </si>
  <si>
    <t>Temető parkoló kialakítás Hánta</t>
  </si>
  <si>
    <t>Szervezetfejlesztés pályázat</t>
  </si>
  <si>
    <t>Kisbéri Településfejlesztélsi Koncepció (Integrált Városfejlesztési Stratégia) - TEKI</t>
  </si>
  <si>
    <t>Ingatlan vásárlás (iparterület, utcanyitás)</t>
  </si>
  <si>
    <t>épületfelújítás</t>
  </si>
  <si>
    <t>II.</t>
  </si>
  <si>
    <t>Gépek vásárlása - kistraktor, fűkasza…</t>
  </si>
  <si>
    <t>Beruházási alap - oktatási int.felúj.pótmunka</t>
  </si>
  <si>
    <t>Finanszírozási bevételek:</t>
  </si>
  <si>
    <t xml:space="preserve">   működési célú</t>
  </si>
  <si>
    <t xml:space="preserve">   felhalmozási célú</t>
  </si>
  <si>
    <t>Előző évi pénzmaradvány ig. vétele(pénzf.nélküli bev.)</t>
  </si>
  <si>
    <t>2010. eredeti ei</t>
  </si>
  <si>
    <t>Tartalékok (pénzforg.nélküli kiadás)</t>
  </si>
  <si>
    <t>Finanszírozási kiadások:</t>
  </si>
  <si>
    <t>Egyéb működési bevételek</t>
  </si>
  <si>
    <t>KVT-KIKI össz.</t>
  </si>
  <si>
    <t>WAMK</t>
  </si>
  <si>
    <t>BDSZI</t>
  </si>
  <si>
    <t>Környezetvédelmi bírság</t>
  </si>
  <si>
    <t xml:space="preserve">Véncser vízhálózat ép. Közműfejl.hj.lakossági </t>
  </si>
  <si>
    <t xml:space="preserve">BURSA Hungarica ösztöndíj </t>
  </si>
  <si>
    <t>Műk. célú pénzeszk. átadás (tagdíjak)</t>
  </si>
  <si>
    <t>Szakképzési hozzájárulás</t>
  </si>
  <si>
    <t>Egyéb sajátos bevétel</t>
  </si>
  <si>
    <t xml:space="preserve">Műk.c.pe.átad.KTKT </t>
  </si>
  <si>
    <t>Tartalék</t>
  </si>
  <si>
    <t>Támogatás ért. felhalm. kiad.</t>
  </si>
  <si>
    <t>Dologi kiadások</t>
  </si>
  <si>
    <t>Összesen:</t>
  </si>
  <si>
    <t>Gyöngyszem Óvoda</t>
  </si>
  <si>
    <t>Petőfi Sándor Általános Iskola</t>
  </si>
  <si>
    <t>I.</t>
  </si>
  <si>
    <t>ebből: Közműv.érd.növ.pály.önerő</t>
  </si>
  <si>
    <t>Intézményfinanszírozás - felhalmozási</t>
  </si>
  <si>
    <t>Felh.célú támog.kölcsön visszafizetése</t>
  </si>
  <si>
    <t>Kötvény visszavásárlás</t>
  </si>
  <si>
    <t>ezen belül: e. p.j.</t>
  </si>
  <si>
    <t>Központosított előirányzat</t>
  </si>
  <si>
    <t xml:space="preserve">                    t.é.p.átad., tartalék</t>
  </si>
  <si>
    <t>ezen belül: társad.szocp.j.;                                     .                 p.átad.</t>
  </si>
  <si>
    <t>Felhalm. hiteltörl., Kötvény visszav. Fejl. céltart.</t>
  </si>
  <si>
    <t xml:space="preserve">                     int.finanszírozás,   .                   Kötvény visszav .</t>
  </si>
  <si>
    <t xml:space="preserve">            hiteltörlesztés., kölcs.t.</t>
  </si>
  <si>
    <t>Rövid-és hosszútávú közfoglalkoztatás kiadásai</t>
  </si>
  <si>
    <t>2010. évi  ei.</t>
  </si>
  <si>
    <t>2010. évi  mód.ei.</t>
  </si>
  <si>
    <t>Környezetvédelmi Alap</t>
  </si>
  <si>
    <t>Kórház épület bővítés pályázati önrész</t>
  </si>
  <si>
    <t xml:space="preserve">Szám.techn.eszk. vásárlása </t>
  </si>
  <si>
    <t>Jármű vásárlás - lízingdíj</t>
  </si>
  <si>
    <t>Temető parkoló kialakítása - Hántán</t>
  </si>
  <si>
    <t>jármű vásárlás</t>
  </si>
  <si>
    <t>Épületfelújítások - szoc.bérlakásba gázkazán, Angolkert szivattyú</t>
  </si>
  <si>
    <t>Tetőfelújítás</t>
  </si>
  <si>
    <t>Kórház pályázati önrész</t>
  </si>
  <si>
    <t>GFSZ pályázati önrész</t>
  </si>
  <si>
    <t>2011.évi er. ei.</t>
  </si>
  <si>
    <t>2011. évi  mód.ei.</t>
  </si>
  <si>
    <t>ÁFA bevételek (működési, felhalmozási)</t>
  </si>
  <si>
    <t>Előző évi kieg.,visszatérülések</t>
  </si>
  <si>
    <t>Társadalmi és szoc. pol. juttat., egyéb jutt.</t>
  </si>
  <si>
    <t>2011. er. ei</t>
  </si>
  <si>
    <t>2010. mód. ei</t>
  </si>
  <si>
    <t>Száma</t>
  </si>
  <si>
    <t>Alszám</t>
  </si>
  <si>
    <t>Gazd. jogk.</t>
  </si>
  <si>
    <t>Cím neve</t>
  </si>
  <si>
    <t>1.</t>
  </si>
  <si>
    <t>Önkormányzati igazgatási tevékenység</t>
  </si>
  <si>
    <t>Szakfea</t>
  </si>
  <si>
    <t>Önkormányzati költségvetésben szereplő nem intézményi szakfeladatok</t>
  </si>
  <si>
    <t>3.</t>
  </si>
  <si>
    <t>4.</t>
  </si>
  <si>
    <t>6.</t>
  </si>
  <si>
    <t>7.</t>
  </si>
  <si>
    <t xml:space="preserve">1. </t>
  </si>
  <si>
    <t>P.S. Általános Iskola</t>
  </si>
  <si>
    <t>T. M. Gimnázium és SZKI</t>
  </si>
  <si>
    <t>Városigazgatóság nem intézményi szakfea.</t>
  </si>
  <si>
    <t>2011.  er. ei.</t>
  </si>
  <si>
    <t>2011. mód.ei.</t>
  </si>
  <si>
    <t xml:space="preserve">Kisbér Város Önkormányzata 2011. évi kiadásai intézményenként </t>
  </si>
  <si>
    <t xml:space="preserve">2011. évi kiadási előirányzatok </t>
  </si>
  <si>
    <t>Kisbér Város Önkormányzatának 2011. évi költségvetési bevételei és kiadásai</t>
  </si>
  <si>
    <t xml:space="preserve">2010. évi  mód. ei. </t>
  </si>
  <si>
    <t xml:space="preserve">2011. évi er. ei. </t>
  </si>
  <si>
    <t xml:space="preserve">2011. évi  er. ei. </t>
  </si>
  <si>
    <t>Kisbér Város Önkormányzatának 2011. évi működési célú bevételei és kiadásai</t>
  </si>
  <si>
    <t>Kisbér Város Önkormányzatának 2011. évi felhalmozási célú bevételei és kiadásai</t>
  </si>
  <si>
    <t xml:space="preserve">Kisbér Város Önkormányzata 2011. évi bevételei intézményenként </t>
  </si>
  <si>
    <t>2011. évi előirányzatok</t>
  </si>
  <si>
    <t>2010.  mód. ei.</t>
  </si>
  <si>
    <t>2011.mód.ei.</t>
  </si>
  <si>
    <t>Cigány Kisebbségi Önkormányzat  2011. évi bevételei és kiadásai</t>
  </si>
  <si>
    <t>2010. évi mód. ei</t>
  </si>
  <si>
    <t xml:space="preserve">2011. évi  mód. ei. </t>
  </si>
  <si>
    <t xml:space="preserve">2011. évi mód. ei. </t>
  </si>
  <si>
    <t>2010. évi er. ei</t>
  </si>
  <si>
    <t>2011. évi er. ei</t>
  </si>
  <si>
    <t>2011. évi mód. ei.</t>
  </si>
  <si>
    <t>2010. évi er.  ei.</t>
  </si>
  <si>
    <t>bevételeinek és kiadásainak 2011. évi alakulása</t>
  </si>
  <si>
    <t>2011. mód. ei</t>
  </si>
  <si>
    <t>egyes 2011. évi bevételeinek és kiadásainak részletezése</t>
  </si>
  <si>
    <t xml:space="preserve">Polgármesteri Hivatal 2011. évi kiadási terve  </t>
  </si>
  <si>
    <t>Kisbér Város  Önkormányzata 2011. évi címrendje</t>
  </si>
  <si>
    <t>Védőnői Szolgálat</t>
  </si>
  <si>
    <t>B.K. Szakkórház</t>
  </si>
  <si>
    <t>Önállóan működő és gazdálkodó</t>
  </si>
  <si>
    <t>KVT-KIKI</t>
  </si>
  <si>
    <t xml:space="preserve">Önállóan működő </t>
  </si>
  <si>
    <t>Polg. Hiv. önállóan működő int.</t>
  </si>
  <si>
    <t>Önállóan működő és gazdálkodó intézmények összesen:</t>
  </si>
  <si>
    <t>Lakó és nem lakóépület építése</t>
  </si>
  <si>
    <t>Lakóingatlan üzem., bérbeadása</t>
  </si>
  <si>
    <t>Nem lakóingatlan üzemeltetése, bérbeadása</t>
  </si>
  <si>
    <t>Önkormányzati jogalkotás</t>
  </si>
  <si>
    <t>Város-és községgazdálkodás mns</t>
  </si>
  <si>
    <t>Rendszeres szociális segélyezés</t>
  </si>
  <si>
    <t>Lakásfenntartási támogatás normatív</t>
  </si>
  <si>
    <t>Lakásfenntartási támogatás helyi</t>
  </si>
  <si>
    <t>Ápolási díj alanyi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</si>
  <si>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</si>
  <si>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</si>
  <si>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</si>
  <si>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</si>
  <si>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</si>
  <si>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pénzbeni támogatás</t>
  </si>
  <si>
    <t>Közgyógyellátás</t>
  </si>
  <si>
    <t>Köztemetés</t>
  </si>
  <si>
    <t>Szennyvíz gyűjtése, tisztítása, elhelyezése</t>
  </si>
  <si>
    <t>2009. évi mód. ei</t>
  </si>
  <si>
    <t>Hatósági jogközhöz kapcs. műk. bevét.</t>
  </si>
  <si>
    <t>Egyéb saját bevételek</t>
  </si>
  <si>
    <t xml:space="preserve">Helyi adók </t>
  </si>
  <si>
    <t>Pótlékok, birságok</t>
  </si>
  <si>
    <t>SZJA bevételek</t>
  </si>
  <si>
    <t>Önkormányzat egyéb saját bevét.</t>
  </si>
  <si>
    <t>Támogatás ért. műk. bevétel közp. kv. szervtől</t>
  </si>
  <si>
    <t>Támogatás ért. műk. bevétel fejezeti kez ei.</t>
  </si>
  <si>
    <t>Támogatás ért. műk. bevét. Elkül. Alapoktól</t>
  </si>
  <si>
    <t xml:space="preserve">Támogatás ért. műk. bevét. helyi önk. </t>
  </si>
  <si>
    <t>Támogatás ért. műk. bevét. kistérs. társ.</t>
  </si>
  <si>
    <t>Műk célú pénzeszk. átvét. ÁH kívülről</t>
  </si>
  <si>
    <t>Költségvetési kiegészítés, visszatérülés</t>
  </si>
  <si>
    <t>Támogatás ért. felhalm. bevét. közp. kv. szervtől</t>
  </si>
  <si>
    <t>Felhalm. célú pénzeszk. átvét. ÁH kívülről</t>
  </si>
  <si>
    <t>Tárgyi eszközök értékesítése</t>
  </si>
  <si>
    <t>Normativ kötött felhasználású előirányzatok</t>
  </si>
  <si>
    <t>TEKI támogatás</t>
  </si>
  <si>
    <t>Vis maior tart.</t>
  </si>
  <si>
    <t>Egyéb központi támogatás</t>
  </si>
  <si>
    <t>Kölcsönök és visszatérülések, osztalékok</t>
  </si>
  <si>
    <t>Értékpapírok bevétele</t>
  </si>
  <si>
    <t>Különféle költségvetési befizetések</t>
  </si>
  <si>
    <t>Adók, díjak, egyéb befizetések</t>
  </si>
  <si>
    <t>Támogatás ért műk kiad.</t>
  </si>
  <si>
    <t>Működési célú pénzeszköz átadás, támogatás</t>
  </si>
  <si>
    <t>Felújítási kiadások</t>
  </si>
  <si>
    <t>Beruházási kiadások</t>
  </si>
  <si>
    <t xml:space="preserve">SZJA bevét., gépj., </t>
  </si>
  <si>
    <t>Kölcsönök folyósítása</t>
  </si>
  <si>
    <t>Pénzforgalmi kiadások</t>
  </si>
  <si>
    <t>Költségvetési kiadások</t>
  </si>
  <si>
    <t>Rövid lejáratú hitelek törelesztése</t>
  </si>
  <si>
    <t>Hosszú lejáratú hitelek törlesztése</t>
  </si>
  <si>
    <t>Függő, átfutó, kiegyenlítő kiadások</t>
  </si>
  <si>
    <t>Települési hulladék kezelése, ártalmatlanítása</t>
  </si>
  <si>
    <t>Települési hulladék vegyes begyűjtése, száll.</t>
  </si>
  <si>
    <t>Folyadék szállítására szolgáló közmű építése</t>
  </si>
  <si>
    <t>Egyéb m.n.s. építés</t>
  </si>
  <si>
    <t>Saját tulajdonú ingatlan adás-vétele</t>
  </si>
  <si>
    <t>Területi általános végrehajtó igazgatási tev.</t>
  </si>
  <si>
    <t>Önkorm.közbeszerzési eljár.lebony.</t>
  </si>
  <si>
    <t>Települési kisebbségi önk.igazg.tev.</t>
  </si>
  <si>
    <t>Önkormányzati képviselő-választás lebony.</t>
  </si>
  <si>
    <t>Országgyűlési képviselő-választás lebony.</t>
  </si>
  <si>
    <t>Közterület rendjének fenntartása</t>
  </si>
  <si>
    <t>Háziorvosi alapellátás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</si>
  <si>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</si>
  <si>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</si>
  <si>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</si>
  <si>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</si>
  <si>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</si>
  <si>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</si>
  <si>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</si>
  <si>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</si>
  <si>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</si>
  <si>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</si>
  <si>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</si>
  <si>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</si>
  <si>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 xml:space="preserve">Beruházás </t>
  </si>
  <si>
    <t>Felújítás</t>
  </si>
  <si>
    <t>Felhalm. c. peszk. átad. államh. kív.</t>
  </si>
  <si>
    <t>Felhalmozási célú hitelek törlesztése</t>
  </si>
  <si>
    <t>Felhalmozási célú hitelek kamata</t>
  </si>
  <si>
    <t>Kiadások mindösszesen:</t>
  </si>
  <si>
    <t>Társad. és szoc. pol. juttatások</t>
  </si>
  <si>
    <t>a./ Rendszeres szociális segély</t>
  </si>
  <si>
    <t>c./ Ápolási díj normatív</t>
  </si>
  <si>
    <t>d./ Ápolási díj méltányossági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</si>
  <si>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</si>
  <si>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</si>
  <si>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</si>
  <si>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</si>
  <si>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i,/ Lakásfenntartási támogatás normatív</t>
  </si>
  <si>
    <t>i,/ Lakásfenntartási támogatás helyi</t>
  </si>
  <si>
    <t xml:space="preserve">k./ Temetési segélyezés </t>
  </si>
  <si>
    <t xml:space="preserve">l./ Mozgáskol. tám. </t>
  </si>
  <si>
    <t>m./ Köztemetés</t>
  </si>
  <si>
    <t>Háziorvosi ügyeleti ellátás</t>
  </si>
  <si>
    <t>Család- nővédelmi egészségügyi gondozás</t>
  </si>
  <si>
    <t>Ifjúság-egészségügyi gondozás</t>
  </si>
  <si>
    <t>Időskorúak járadéka</t>
  </si>
  <si>
    <t>Rendszeres gyermekvéd.pénzbeli ell.</t>
  </si>
  <si>
    <t>Kiegészítő gyermekvédelmi ell.</t>
  </si>
  <si>
    <t>Óvodáztatási támogatás</t>
  </si>
  <si>
    <t>Helyi rendeseti lakásfenntartási támogatás</t>
  </si>
  <si>
    <t>Otthonteremtési támogatás</t>
  </si>
  <si>
    <t>Gyermektartásdíj megelőlegezése</t>
  </si>
  <si>
    <t>Munkáltaltók által nyújtott lakástgámogatás</t>
  </si>
  <si>
    <t>2.o.</t>
  </si>
  <si>
    <t>Civil szervezetek program- és egyéb támogatása</t>
  </si>
  <si>
    <t>Civil szervezetek támogatása</t>
  </si>
  <si>
    <t>Mns. Egyéb sporttámogatás</t>
  </si>
  <si>
    <t>Óvodai nev.int.,progr.komplex támogatása</t>
  </si>
  <si>
    <t>Alapfokú okt.int.,progr.komplex támogatása</t>
  </si>
  <si>
    <t>Középfokú okt.int.,progr.komplex támogatása</t>
  </si>
  <si>
    <t xml:space="preserve">Tűz- és polgári és katasztrófavédelem </t>
  </si>
  <si>
    <t>Bevételek</t>
  </si>
  <si>
    <t xml:space="preserve">2009. évi  mód. ei. </t>
  </si>
  <si>
    <t>Kiadások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</si>
  <si>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</si>
  <si>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</si>
  <si>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</si>
  <si>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</si>
  <si>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</si>
  <si>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</si>
  <si>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</si>
  <si>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</si>
  <si>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</si>
  <si>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</si>
  <si>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</si>
  <si>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</si>
  <si>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</si>
  <si>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</si>
  <si>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</si>
  <si>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</si>
  <si>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</si>
  <si>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</si>
  <si>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</si>
  <si>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</si>
  <si>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</si>
  <si>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</si>
  <si>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</si>
  <si>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</si>
  <si>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</si>
  <si>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</si>
  <si>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</si>
  <si>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</si>
  <si>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</si>
  <si>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</si>
  <si>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</si>
  <si>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</si>
  <si>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</si>
  <si>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</si>
  <si>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</si>
  <si>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</si>
  <si>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</si>
  <si>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</si>
  <si>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</si>
  <si>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</si>
  <si>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</si>
  <si>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Munkálattót terhelő járulékok</t>
  </si>
  <si>
    <t>Dologi és egyéb folyó kiadások</t>
  </si>
  <si>
    <t>Működési célú hitelfelvétel</t>
  </si>
  <si>
    <t>Helyi adók (k. a.)</t>
  </si>
  <si>
    <t>Átengedett központi adók (lj.t.)</t>
  </si>
  <si>
    <t>Felhalmozási céltartalék</t>
  </si>
  <si>
    <t>Megnevezés</t>
  </si>
  <si>
    <t>Fejlesztési céltartalék</t>
  </si>
  <si>
    <t>Bevételek összesen:</t>
  </si>
  <si>
    <t>Kiadások összesen:</t>
  </si>
  <si>
    <t>Cím</t>
  </si>
  <si>
    <t>Intézmény</t>
  </si>
  <si>
    <t>Szem. juttat.</t>
  </si>
  <si>
    <t>Járulék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</si>
  <si>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</si>
  <si>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</si>
  <si>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</si>
  <si>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</si>
  <si>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</si>
  <si>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Kiad. összesen</t>
  </si>
  <si>
    <t>II.2.</t>
  </si>
  <si>
    <t>B.K.Szakkórház</t>
  </si>
  <si>
    <t>II.1.1.</t>
  </si>
  <si>
    <t>II.1.2.</t>
  </si>
  <si>
    <t>P.S.Ált.Isk.</t>
  </si>
  <si>
    <t>II.1.3.</t>
  </si>
  <si>
    <t>T.M.Gimnázium</t>
  </si>
  <si>
    <t>II.1.4.</t>
  </si>
  <si>
    <t>Könyvtár, Műv.h.</t>
  </si>
  <si>
    <t>II.1.5.</t>
  </si>
  <si>
    <t>II.1.6.</t>
  </si>
  <si>
    <t>B.D.Szakképz.</t>
  </si>
  <si>
    <t>ezen belül: ellátottak p.j.</t>
  </si>
  <si>
    <t>II.1.7.</t>
  </si>
  <si>
    <t>Védőnői szolgálat</t>
  </si>
  <si>
    <t>Részben önállóan gazdálkodó intézmények összesen:</t>
  </si>
  <si>
    <t>I.2.1.</t>
  </si>
  <si>
    <t>Cigány Kisebbs. Önk.</t>
  </si>
  <si>
    <t>I.1.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</si>
  <si>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</si>
  <si>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</si>
  <si>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</si>
  <si>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</si>
  <si>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</si>
  <si>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</si>
  <si>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</si>
  <si>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</si>
  <si>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</si>
  <si>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</si>
  <si>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</si>
  <si>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</si>
  <si>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</si>
  <si>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</si>
  <si>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</si>
  <si>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</si>
  <si>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</si>
  <si>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</si>
  <si>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</si>
  <si>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</si>
  <si>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</si>
  <si>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</si>
  <si>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</si>
  <si>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</si>
  <si>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</si>
  <si>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</si>
  <si>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</si>
  <si>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Kisbér Város Önkormányzata összesített (nettósított)</t>
  </si>
  <si>
    <t>2009. mód. ei.</t>
  </si>
  <si>
    <t>I. Bevételek</t>
  </si>
  <si>
    <t>Hatósági jogk. k. műk. bev.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</si>
  <si>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</si>
  <si>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</si>
  <si>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</si>
  <si>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</si>
  <si>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</si>
  <si>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</si>
  <si>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</si>
  <si>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</si>
  <si>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</si>
  <si>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</si>
  <si>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</si>
  <si>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</si>
  <si>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</si>
  <si>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</si>
  <si>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</si>
  <si>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</si>
  <si>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</si>
  <si>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</si>
  <si>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</si>
  <si>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</si>
  <si>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</si>
  <si>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</si>
  <si>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</si>
  <si>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</si>
  <si>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</si>
  <si>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</si>
  <si>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</si>
  <si>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</si>
  <si>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</si>
  <si>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</si>
  <si>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</si>
  <si>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</si>
  <si>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</si>
  <si>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</si>
  <si>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</si>
  <si>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</si>
  <si>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</si>
  <si>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</si>
  <si>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</si>
  <si>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</si>
  <si>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</si>
  <si>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</si>
  <si>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</si>
  <si>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</si>
  <si>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</si>
  <si>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</si>
  <si>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</si>
  <si>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</si>
  <si>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</si>
  <si>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</si>
  <si>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</si>
  <si>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</si>
  <si>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</si>
  <si>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</si>
  <si>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</si>
  <si>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Műk. célú peszk. átadás, tám. ért műk. kiad., szoc.ellátások, egyéb pénzbeli  jutt</t>
  </si>
  <si>
    <t>Továbbszáml. szolg.</t>
  </si>
  <si>
    <t>Kártérítés, kötbér</t>
  </si>
  <si>
    <t>ÁFA</t>
  </si>
  <si>
    <t>Működési bevételek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</si>
  <si>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</si>
  <si>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</si>
  <si>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</si>
  <si>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</si>
  <si>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</si>
  <si>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</si>
  <si>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</si>
  <si>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</si>
  <si>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</si>
  <si>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</si>
  <si>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</si>
  <si>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</si>
  <si>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</si>
  <si>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</si>
  <si>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</si>
  <si>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</si>
  <si>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</si>
  <si>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Központositott előirányzatok</t>
  </si>
  <si>
    <t>2.</t>
  </si>
  <si>
    <t>Norm. kötött felh. tám. (okt..)</t>
  </si>
  <si>
    <t>Normativ kötött felh. tám.</t>
  </si>
  <si>
    <t xml:space="preserve">Műk. célú peszk. átvét ÁH. kívülről </t>
  </si>
  <si>
    <t>Műk. célú pénzeszk. átvétel áh. kív.</t>
  </si>
  <si>
    <t>Felhalmozási célú pénzeszk. átvétel</t>
  </si>
  <si>
    <t>Támogatás értékű műk. kiadások</t>
  </si>
  <si>
    <t>Műk. célú peszk.átad.(sport sz.)</t>
  </si>
  <si>
    <t>Műk. célú peszk.átad. (társad. szerv.)</t>
  </si>
  <si>
    <t>Műk. célú pénzeszk átadás államh. kív.</t>
  </si>
  <si>
    <t>Felhalm. célú pénzeszk átad. államh. kív.</t>
  </si>
  <si>
    <t>Felhalm célú peszk.átad. (Bs. Csatorna)</t>
  </si>
  <si>
    <t>Támogatás ért. felhalm kiadások</t>
  </si>
  <si>
    <t>Támogatás értékű felhalm. kiadás</t>
  </si>
  <si>
    <t>1.a</t>
  </si>
  <si>
    <t>2.aa</t>
  </si>
  <si>
    <t>2.ab</t>
  </si>
  <si>
    <t>2.ac</t>
  </si>
  <si>
    <t>2.ba</t>
  </si>
  <si>
    <t>2.bb</t>
  </si>
  <si>
    <t>5.</t>
  </si>
  <si>
    <t xml:space="preserve">Lakott külterülettel kapcsolatos fea. </t>
  </si>
  <si>
    <t>8.</t>
  </si>
  <si>
    <t>Üdülőhelyi feladatok</t>
  </si>
  <si>
    <t>10.</t>
  </si>
  <si>
    <t>Pénzbeli szociális juttatások</t>
  </si>
  <si>
    <t>15.a</t>
  </si>
  <si>
    <t>15.b</t>
  </si>
  <si>
    <t>15.c</t>
  </si>
  <si>
    <t>Középfokú iskola</t>
  </si>
  <si>
    <t>15.g</t>
  </si>
  <si>
    <t xml:space="preserve">Napközis foglalkozás </t>
  </si>
  <si>
    <t>Iskolai gyakorlati oktatás, szakképzés</t>
  </si>
  <si>
    <t>Sajátos nevelési igényű gyermeke, tanulók nev.,okt.</t>
  </si>
  <si>
    <t>Nyelvi előkészítő oktatás</t>
  </si>
  <si>
    <t xml:space="preserve">Bejáró tanulók </t>
  </si>
  <si>
    <t>17.</t>
  </si>
  <si>
    <t>Nappali tanulók tankönyvellátásának támogatása</t>
  </si>
  <si>
    <t>Tankönyellátás támogatása általános</t>
  </si>
  <si>
    <t>Ingyenes tankönyvellátás</t>
  </si>
  <si>
    <t xml:space="preserve">Pedagógus szakvizsga és továbbképzés     </t>
  </si>
  <si>
    <t>Közcélú foglalkoztatás támogatása</t>
  </si>
  <si>
    <t>Szociális ellát. kapcs. norm. kötött előirányzatok</t>
  </si>
  <si>
    <t xml:space="preserve"> int. fin. ei. </t>
  </si>
  <si>
    <t>KVT KIKI összesen</t>
  </si>
  <si>
    <t xml:space="preserve">2010. évi er. ei. </t>
  </si>
  <si>
    <t xml:space="preserve">2010. évi  er. ei. </t>
  </si>
  <si>
    <t>2010.  er. ei.</t>
  </si>
  <si>
    <t>2010. mód.ei.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</si>
  <si>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</si>
  <si>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</si>
  <si>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</si>
  <si>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</si>
  <si>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</si>
  <si>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</si>
  <si>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>fő</t>
  </si>
  <si>
    <t>összesen</t>
  </si>
  <si>
    <t>Körzeti igazgatás</t>
  </si>
  <si>
    <t>Okmányirodák műk.és gyámügyi igazg.feladatok alap-hozzájárulás</t>
  </si>
  <si>
    <t>körzetközpont</t>
  </si>
  <si>
    <t xml:space="preserve">Okmányiroda működési kiadásai </t>
  </si>
  <si>
    <t>ügyirat</t>
  </si>
  <si>
    <t>Gyámügyi igazgatási feladatok</t>
  </si>
  <si>
    <t>Építésügyi igazgatási feladatok – térségi normatív hozzájár.</t>
  </si>
  <si>
    <t xml:space="preserve">Kiegészítő hozzájár.építésügyi igazg.fea. </t>
  </si>
  <si>
    <t>döntés</t>
  </si>
  <si>
    <t>idegenforgal-  mi adóforint</t>
  </si>
  <si>
    <t>Helyi önkormányzatokat megillető SZJA 4. sz. melléklet szerint</t>
  </si>
  <si>
    <t>Településre kimutatott SZJA 8 %-a</t>
  </si>
  <si>
    <t>SZJA kiegészítés – jövedelemdifferenciálódás mérséklése</t>
  </si>
  <si>
    <t>Helyi önkormányzatok szociális célú normatív hozzájárulásai 3.sz.melléklet szerint</t>
  </si>
  <si>
    <t>11.ca</t>
  </si>
  <si>
    <t>Helyi önkormányzatok közoktatási célú normatív hozzájárulásai 3.sz.melléklet szerint</t>
  </si>
  <si>
    <t>Óvodai nevelés</t>
  </si>
  <si>
    <t>8 hó</t>
  </si>
  <si>
    <t>telj.mutató</t>
  </si>
  <si>
    <t xml:space="preserve">Óvodai nevelés 1-3. nevelési év         </t>
  </si>
  <si>
    <t>4 hó</t>
  </si>
  <si>
    <t xml:space="preserve">Óvodai nevelés 1-3. nevelési év    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</si>
  <si>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</si>
  <si>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</si>
  <si>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</si>
  <si>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</si>
  <si>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</si>
  <si>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</si>
  <si>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</si>
  <si>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</si>
  <si>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</si>
  <si>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</si>
  <si>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</si>
  <si>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</si>
  <si>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</si>
  <si>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 xml:space="preserve">9-10.évfolyam                          </t>
  </si>
  <si>
    <t xml:space="preserve">12. évfolyam                           </t>
  </si>
  <si>
    <t xml:space="preserve">13. évfolyam                            </t>
  </si>
  <si>
    <t xml:space="preserve">Felz. 9.évf., szakiskola első-harmadik szakképzési évf. </t>
  </si>
  <si>
    <t>Országos, területi és települési kisebbségi vál.</t>
  </si>
  <si>
    <t>Közutak, hidak üzemeltetése, fenntartása</t>
  </si>
  <si>
    <t>Önkormányzatok, valamint többc.kist.társ. elszámolásai</t>
  </si>
  <si>
    <t>Finanszírozási műveletek</t>
  </si>
  <si>
    <t>Önkormányzatok elszám-.kv-i szerveikkel</t>
  </si>
  <si>
    <t>Ápolási díj méltányossági alapon</t>
  </si>
  <si>
    <t>Önkorm.által nyújtott lakástámogatás</t>
  </si>
  <si>
    <t>Egyéb speciális ellátás</t>
  </si>
  <si>
    <t>Hátrányos helyzetű fiatalok</t>
  </si>
  <si>
    <t>Közművelődési tevékenységek és támog.</t>
  </si>
  <si>
    <t>B. D. Szakképző Iskola</t>
  </si>
  <si>
    <t>Wass Albert Művelődési Központ és Könyvtár</t>
  </si>
  <si>
    <t>Műk. célú peszk. átvétel TB Alapoktól</t>
  </si>
  <si>
    <t>Műk. célú peszk. átvétel ÁH belülről (KTKT-tól)</t>
  </si>
  <si>
    <t>Munkaerő-piaci alap közfogl.</t>
  </si>
  <si>
    <t>CÖK feladatalapú támogatás</t>
  </si>
  <si>
    <t>Központi költségvetési szervtől átvett</t>
  </si>
  <si>
    <t>Önkormányzati kv-i szervtől átvett</t>
  </si>
  <si>
    <t>Egyéb sajátos műk. bevét.</t>
  </si>
  <si>
    <t>Intelligens iskola</t>
  </si>
  <si>
    <t>Szervezetfejlesztés ÁROP</t>
  </si>
  <si>
    <t>Közokt.fejlesztés KDOP</t>
  </si>
  <si>
    <t>Helyszíni és szabálysértési bírság</t>
  </si>
  <si>
    <t>Egyes szociális feladatok támog.</t>
  </si>
  <si>
    <t>Munkaerő-piaci alap CÖK közfogl.</t>
  </si>
  <si>
    <t>Vis maior támogatás</t>
  </si>
  <si>
    <t>Műk.c.pe. Átad.önk.kv-i szervnek</t>
  </si>
  <si>
    <t>Műk. c. peszk. átad. (Víziközmű T.)</t>
  </si>
  <si>
    <t>KTKT-nak Mini-Magyarország</t>
  </si>
  <si>
    <t>KTKT-nak Szoc.szolg.Központ</t>
  </si>
  <si>
    <t>Önkormányzati és Hivatali kiadások</t>
  </si>
  <si>
    <t>Önkormányzati és Hivatali bevételek</t>
  </si>
  <si>
    <t>b./ Bérpótló juttatás</t>
  </si>
  <si>
    <t xml:space="preserve">9. évf. felz.,szakisk.,szakközépisk. 1.-3.szakk.évf.  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</si>
  <si>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</si>
  <si>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</si>
  <si>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</si>
  <si>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</si>
  <si>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</si>
  <si>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</si>
  <si>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</si>
  <si>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</si>
  <si>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</si>
  <si>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</si>
  <si>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</si>
  <si>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</si>
  <si>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</si>
  <si>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</si>
  <si>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 xml:space="preserve">Saj.nev.ig. - beszédfogy.,enyhe értelmi fogy.      </t>
  </si>
  <si>
    <t>16.4</t>
  </si>
  <si>
    <t xml:space="preserve">Nyelvi előkészítő képzés gimnázium                </t>
  </si>
  <si>
    <t>16.6.1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</si>
  <si>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</si>
  <si>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</si>
  <si>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</si>
  <si>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 xml:space="preserve">Kedvezményes étkeztetés  </t>
  </si>
  <si>
    <t>Kedvezményes étkeztetés kieg.hj. - rendszeres gyvt-s 5-6 évf.</t>
  </si>
  <si>
    <t>Normatív hozzájárulások és normatív kötött felhasználású támogatások összesen</t>
  </si>
  <si>
    <t>2009. évi mód.  ei.</t>
  </si>
  <si>
    <t>Polgármesteri Hivatal</t>
  </si>
  <si>
    <t>Fehérvári utca útép. - TEUT</t>
  </si>
  <si>
    <t>Iskola bővítés (pályázat)</t>
  </si>
  <si>
    <t>Szociális Otthon bővítés (pályázat)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</si>
  <si>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</si>
  <si>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</si>
  <si>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</si>
  <si>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</si>
  <si>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</si>
  <si>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</si>
  <si>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 xml:space="preserve">        közművelődési érdekeltségnövelő támogatás</t>
  </si>
  <si>
    <t xml:space="preserve">       közműfejlesztési támogatás</t>
  </si>
  <si>
    <t>Egyéb központi támogatás - bérkompenzáció</t>
  </si>
  <si>
    <t>Egyes szociális feladatok támogatása</t>
  </si>
  <si>
    <t xml:space="preserve">     közcélú foglalkoztatás</t>
  </si>
  <si>
    <t xml:space="preserve">     szociális feladatok támogatása (áp.díj,lakásf.tám.,szoc.s.)</t>
  </si>
  <si>
    <t xml:space="preserve">     óvodáztatási támogatás</t>
  </si>
  <si>
    <t>Önkormányzat költségvetési támogatása összesen:</t>
  </si>
  <si>
    <t>Normatív hozzájárulás - lakosságszámhoz kötött</t>
  </si>
  <si>
    <t>Normatív hozzájárulás - feladatmutatóhoz kötött</t>
  </si>
  <si>
    <t>Kiegészítő támogatás egyes közoktatási feladatokhoz</t>
  </si>
  <si>
    <t xml:space="preserve">      Szent Imre utca árkok heylreállítása</t>
  </si>
  <si>
    <t xml:space="preserve">      Zöldmalmi tó árapasztó helyreállítása</t>
  </si>
  <si>
    <t>GFSZ-nek KEOP önrész</t>
  </si>
  <si>
    <t>Új utca nyitás geodéziai munkák - Deák, Fadrusz, Közt.</t>
  </si>
  <si>
    <t>Egyéb térítés</t>
  </si>
  <si>
    <t>Közműfejlesztési támogatás</t>
  </si>
  <si>
    <t>Egyéb központi támogatás - bérkomp.</t>
  </si>
  <si>
    <t>TISZK TAGDÍJ</t>
  </si>
  <si>
    <t>Hull.gazd.társulás tagdíj</t>
  </si>
  <si>
    <t>Tűzoltóságnak IFA nettó értéke</t>
  </si>
  <si>
    <t>Pons Danubii EGT tagdíj</t>
  </si>
  <si>
    <t>GFSZ hull.gazd.-pály.önrész</t>
  </si>
  <si>
    <t>Részvény vásárlás</t>
  </si>
  <si>
    <t>o./ Óvodáztatási támogatás</t>
  </si>
  <si>
    <t>p./ Méhnyakrák elleni védőoltás</t>
  </si>
  <si>
    <t>Út, autópálya építés</t>
  </si>
  <si>
    <t>Rövid időtartamú közfoglalkoztatás</t>
  </si>
  <si>
    <t>Bérpótló jutt.jogosultak hosszabb fogl.</t>
  </si>
  <si>
    <t>Egyéb közfoglalkoztatás</t>
  </si>
  <si>
    <t>Vízi létesítmény építése</t>
  </si>
  <si>
    <t>Történelmi hely, építmény, egyéb látványosság</t>
  </si>
  <si>
    <t>Gyámhivatali gyermektartásdíjak</t>
  </si>
  <si>
    <t xml:space="preserve">Kisbér Város Önkormányzata felhalmozási kiadásai 2011. évre </t>
  </si>
  <si>
    <t>1. sz. melléklet a 4/2011. (II.28.) önkormányzati rendelethez</t>
  </si>
  <si>
    <t>1/a. sz. melléklet a 4/2011. (II.28.) önkormányzati rendelethez</t>
  </si>
  <si>
    <t>1/b. sz. melléklet a 4/2011. (II.28.) önkormányzati rendelethez</t>
  </si>
  <si>
    <t>2. sz. melléklet a 4/2011. (II.28.) önkormányzati rendelethez</t>
  </si>
  <si>
    <t>3. sz. melléklet a 4/2011. (II.28.) önkormányzati rendelethez</t>
  </si>
  <si>
    <t>7. sz. melléklet a 4/2011. (II.28.) önkormányzati rendelethez</t>
  </si>
  <si>
    <t>8. sz. melléklet a 4/2011. (II.28.) önkormányzati rendelethez</t>
  </si>
  <si>
    <t>4. sz. melléklet a 4/2011. (II.28.) önkormányzati rendelethez</t>
  </si>
  <si>
    <t>5. sz. melléklet a 4/2011. (II.28.) önkormányzati rendelethez</t>
  </si>
  <si>
    <t>10. sz. melléklet a 4/2011. (II.28.) önkormányzati rendelethez</t>
  </si>
  <si>
    <t>13. sz. melléklet a 4/2011. (II.28.) önkormányzati rendelethez</t>
  </si>
  <si>
    <t>6. sz. melléklet a 4/2011. (II.28.) önkormányzati rendelethez</t>
  </si>
  <si>
    <t>r./ Lakáshozjutás támogatása</t>
  </si>
  <si>
    <t>Könyvtári érd.növelő támogatás</t>
  </si>
  <si>
    <t>Közművelődési érd.növelő támogatás</t>
  </si>
  <si>
    <t xml:space="preserve">        könyvtári érdekeltségnövelő támogatás</t>
  </si>
  <si>
    <t>Statisztikai tevékenységek</t>
  </si>
  <si>
    <t>Informatikai eszközbeszerzés (iskolák norm. k.t.)</t>
  </si>
  <si>
    <t>Beruházás többletköltsége KTKT-nak szoc.szolg.kp.</t>
  </si>
  <si>
    <t>Térfigyelő kamerarendszer áthely.statikai terve</t>
  </si>
  <si>
    <t>Csapadékvíz elvezetés KDOP saját erő</t>
  </si>
  <si>
    <t>Körforgalom építése - saját erő</t>
  </si>
  <si>
    <t>HU-SK vízgazdálkodási önrész</t>
  </si>
  <si>
    <t>Sportöltöző tervezése</t>
  </si>
  <si>
    <t>Angolkert 5. tömblakás érintésvéd.,villamosbizt.,villámvéd.</t>
  </si>
  <si>
    <t>s./ Pénzbeli támogatás - rendsz.gyv.2X</t>
  </si>
  <si>
    <t>t./ Gyermektartásdíj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</si>
</sst>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  <numFmt numFmtId="167" formatCode="0.0"/>
    <numFmt numFmtId="168" formatCode="_-* #,##0\ &quot;Ft&quot;_-;\-* #,##0\ &quot;Ft&quot;_-;_-* &quot;-&quot;??\ &quot;Ft&quot;_-;_-@_-"/>
    <numFmt numFmtId="169" formatCode="#,##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7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i/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 CE"/>
      <family val="2"/>
    </font>
    <font>
      <i/>
      <sz val="9"/>
      <name val="Arial"/>
      <family val="2"/>
    </font>
    <font>
      <sz val="11"/>
      <name val="Arial CE"/>
      <family val="2"/>
    </font>
    <font>
      <i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ill="0" applyBorder="0" applyAlignment="0" applyProtection="0"/>
  </cellStyleXfs>
  <cellXfs count="11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45" xfId="0" applyFont="1" applyFill="1" applyBorder="1" applyAlignment="1">
      <alignment horizontal="left"/>
    </xf>
    <xf numFmtId="0" fontId="4" fillId="0" borderId="36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27" xfId="0" applyFont="1" applyBorder="1" applyAlignment="1">
      <alignment/>
    </xf>
    <xf numFmtId="0" fontId="9" fillId="0" borderId="39" xfId="0" applyFont="1" applyFill="1" applyBorder="1" applyAlignment="1">
      <alignment horizontal="left" wrapText="1"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57" xfId="0" applyFont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7" fillId="0" borderId="50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7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62" xfId="0" applyFont="1" applyFill="1" applyBorder="1" applyAlignment="1">
      <alignment/>
    </xf>
    <xf numFmtId="0" fontId="7" fillId="0" borderId="39" xfId="0" applyFont="1" applyFill="1" applyBorder="1" applyAlignment="1">
      <alignment horizontal="left" wrapText="1"/>
    </xf>
    <xf numFmtId="0" fontId="7" fillId="0" borderId="55" xfId="0" applyFont="1" applyFill="1" applyBorder="1" applyAlignment="1">
      <alignment/>
    </xf>
    <xf numFmtId="0" fontId="4" fillId="0" borderId="57" xfId="0" applyFont="1" applyBorder="1" applyAlignment="1">
      <alignment/>
    </xf>
    <xf numFmtId="0" fontId="4" fillId="0" borderId="35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10" fillId="0" borderId="50" xfId="0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4" fillId="0" borderId="33" xfId="0" applyFont="1" applyBorder="1" applyAlignment="1">
      <alignment/>
    </xf>
    <xf numFmtId="0" fontId="9" fillId="0" borderId="65" xfId="0" applyFont="1" applyFill="1" applyBorder="1" applyAlignment="1">
      <alignment horizontal="left"/>
    </xf>
    <xf numFmtId="0" fontId="4" fillId="0" borderId="66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40" xfId="0" applyFont="1" applyFill="1" applyBorder="1" applyAlignment="1">
      <alignment horizontal="left" wrapText="1" shrinkToFit="1"/>
    </xf>
    <xf numFmtId="0" fontId="4" fillId="0" borderId="41" xfId="0" applyFont="1" applyBorder="1" applyAlignment="1">
      <alignment/>
    </xf>
    <xf numFmtId="0" fontId="4" fillId="0" borderId="68" xfId="0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9" xfId="0" applyFont="1" applyBorder="1" applyAlignment="1">
      <alignment wrapText="1"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0" fontId="10" fillId="0" borderId="68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left"/>
    </xf>
    <xf numFmtId="0" fontId="13" fillId="0" borderId="36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64" xfId="0" applyFont="1" applyFill="1" applyBorder="1" applyAlignment="1">
      <alignment/>
    </xf>
    <xf numFmtId="0" fontId="9" fillId="0" borderId="27" xfId="0" applyFont="1" applyBorder="1" applyAlignment="1">
      <alignment/>
    </xf>
    <xf numFmtId="0" fontId="10" fillId="0" borderId="39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left"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0" fillId="0" borderId="36" xfId="0" applyBorder="1" applyAlignment="1">
      <alignment/>
    </xf>
    <xf numFmtId="0" fontId="10" fillId="0" borderId="48" xfId="0" applyFont="1" applyFill="1" applyBorder="1" applyAlignment="1">
      <alignment/>
    </xf>
    <xf numFmtId="0" fontId="13" fillId="0" borderId="45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0" borderId="39" xfId="0" applyFont="1" applyFill="1" applyBorder="1" applyAlignment="1">
      <alignment horizontal="left" wrapText="1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6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34" xfId="0" applyFont="1" applyBorder="1" applyAlignment="1">
      <alignment/>
    </xf>
    <xf numFmtId="0" fontId="10" fillId="0" borderId="65" xfId="0" applyFont="1" applyFill="1" applyBorder="1" applyAlignment="1">
      <alignment horizontal="left"/>
    </xf>
    <xf numFmtId="0" fontId="13" fillId="0" borderId="62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4" fillId="0" borderId="39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3" fillId="0" borderId="48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6" xfId="0" applyFont="1" applyBorder="1" applyAlignment="1">
      <alignment/>
    </xf>
    <xf numFmtId="0" fontId="6" fillId="0" borderId="72" xfId="0" applyFont="1" applyBorder="1" applyAlignment="1">
      <alignment/>
    </xf>
    <xf numFmtId="0" fontId="17" fillId="0" borderId="72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7" xfId="0" applyFont="1" applyBorder="1" applyAlignment="1">
      <alignment horizontal="center" wrapText="1"/>
    </xf>
    <xf numFmtId="0" fontId="2" fillId="0" borderId="73" xfId="0" applyFont="1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74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73" xfId="0" applyBorder="1" applyAlignment="1">
      <alignment/>
    </xf>
    <xf numFmtId="0" fontId="2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75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 shrinkToFit="1"/>
    </xf>
    <xf numFmtId="0" fontId="0" fillId="0" borderId="55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5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2" fillId="0" borderId="1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5" xfId="0" applyFont="1" applyBorder="1" applyAlignment="1">
      <alignment horizontal="right" shrinkToFit="1"/>
    </xf>
    <xf numFmtId="0" fontId="2" fillId="0" borderId="11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0" fillId="0" borderId="57" xfId="0" applyBorder="1" applyAlignment="1">
      <alignment/>
    </xf>
    <xf numFmtId="0" fontId="0" fillId="0" borderId="57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12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55" xfId="0" applyBorder="1" applyAlignment="1">
      <alignment/>
    </xf>
    <xf numFmtId="0" fontId="1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38" xfId="0" applyBorder="1" applyAlignment="1">
      <alignment horizontal="center"/>
    </xf>
    <xf numFmtId="0" fontId="19" fillId="0" borderId="0" xfId="0" applyFont="1" applyAlignment="1">
      <alignment/>
    </xf>
    <xf numFmtId="0" fontId="21" fillId="0" borderId="77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wrapText="1"/>
    </xf>
    <xf numFmtId="0" fontId="2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left" wrapText="1"/>
    </xf>
    <xf numFmtId="0" fontId="2" fillId="0" borderId="78" xfId="0" applyFont="1" applyBorder="1" applyAlignment="1">
      <alignment horizontal="left" wrapText="1"/>
    </xf>
    <xf numFmtId="0" fontId="2" fillId="0" borderId="79" xfId="0" applyFont="1" applyBorder="1" applyAlignment="1">
      <alignment horizontal="left" wrapText="1"/>
    </xf>
    <xf numFmtId="0" fontId="2" fillId="0" borderId="79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21" fillId="0" borderId="78" xfId="0" applyFont="1" applyBorder="1" applyAlignment="1">
      <alignment/>
    </xf>
    <xf numFmtId="0" fontId="21" fillId="0" borderId="79" xfId="0" applyFont="1" applyBorder="1" applyAlignment="1">
      <alignment/>
    </xf>
    <xf numFmtId="0" fontId="21" fillId="0" borderId="77" xfId="0" applyFont="1" applyBorder="1" applyAlignment="1">
      <alignment/>
    </xf>
    <xf numFmtId="0" fontId="21" fillId="0" borderId="0" xfId="0" applyFont="1" applyAlignment="1">
      <alignment/>
    </xf>
    <xf numFmtId="0" fontId="0" fillId="0" borderId="78" xfId="0" applyBorder="1" applyAlignment="1">
      <alignment horizontal="left"/>
    </xf>
    <xf numFmtId="0" fontId="1" fillId="0" borderId="77" xfId="0" applyFont="1" applyBorder="1" applyAlignment="1">
      <alignment/>
    </xf>
    <xf numFmtId="0" fontId="22" fillId="0" borderId="77" xfId="0" applyFont="1" applyBorder="1" applyAlignment="1">
      <alignment/>
    </xf>
    <xf numFmtId="0" fontId="23" fillId="0" borderId="77" xfId="0" applyFont="1" applyBorder="1" applyAlignment="1">
      <alignment/>
    </xf>
    <xf numFmtId="0" fontId="0" fillId="0" borderId="79" xfId="0" applyBorder="1" applyAlignment="1">
      <alignment horizontal="center" vertical="center" wrapText="1"/>
    </xf>
    <xf numFmtId="0" fontId="0" fillId="0" borderId="80" xfId="0" applyFont="1" applyBorder="1" applyAlignment="1">
      <alignment/>
    </xf>
    <xf numFmtId="0" fontId="24" fillId="0" borderId="8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77" xfId="0" applyFont="1" applyBorder="1" applyAlignment="1">
      <alignment/>
    </xf>
    <xf numFmtId="0" fontId="0" fillId="0" borderId="79" xfId="0" applyBorder="1" applyAlignment="1">
      <alignment/>
    </xf>
    <xf numFmtId="166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167" fontId="0" fillId="0" borderId="77" xfId="0" applyNumberFormat="1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7" xfId="0" applyBorder="1" applyAlignment="1">
      <alignment horizontal="left"/>
    </xf>
    <xf numFmtId="164" fontId="0" fillId="0" borderId="77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6" fontId="0" fillId="0" borderId="77" xfId="0" applyNumberFormat="1" applyFont="1" applyBorder="1" applyAlignment="1">
      <alignment/>
    </xf>
    <xf numFmtId="0" fontId="25" fillId="0" borderId="77" xfId="0" applyFont="1" applyBorder="1" applyAlignment="1">
      <alignment/>
    </xf>
    <xf numFmtId="0" fontId="0" fillId="0" borderId="77" xfId="0" applyFill="1" applyBorder="1" applyAlignment="1">
      <alignment/>
    </xf>
    <xf numFmtId="0" fontId="0" fillId="0" borderId="63" xfId="0" applyBorder="1" applyAlignment="1">
      <alignment/>
    </xf>
    <xf numFmtId="0" fontId="0" fillId="0" borderId="82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80" xfId="0" applyBorder="1" applyAlignment="1">
      <alignment/>
    </xf>
    <xf numFmtId="0" fontId="20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4" fillId="0" borderId="60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83" xfId="0" applyFont="1" applyFill="1" applyBorder="1" applyAlignment="1">
      <alignment horizontal="left"/>
    </xf>
    <xf numFmtId="0" fontId="9" fillId="0" borderId="2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83" xfId="0" applyFont="1" applyBorder="1" applyAlignment="1">
      <alignment/>
    </xf>
    <xf numFmtId="0" fontId="0" fillId="0" borderId="28" xfId="0" applyBorder="1" applyAlignment="1">
      <alignment/>
    </xf>
    <xf numFmtId="0" fontId="9" fillId="0" borderId="50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70" xfId="0" applyBorder="1" applyAlignment="1">
      <alignment/>
    </xf>
    <xf numFmtId="0" fontId="9" fillId="0" borderId="39" xfId="0" applyFont="1" applyBorder="1" applyAlignment="1">
      <alignment/>
    </xf>
    <xf numFmtId="0" fontId="9" fillId="0" borderId="70" xfId="0" applyFont="1" applyBorder="1" applyAlignment="1">
      <alignment/>
    </xf>
    <xf numFmtId="0" fontId="5" fillId="0" borderId="75" xfId="0" applyFont="1" applyBorder="1" applyAlignment="1">
      <alignment/>
    </xf>
    <xf numFmtId="0" fontId="9" fillId="0" borderId="65" xfId="0" applyFont="1" applyBorder="1" applyAlignment="1">
      <alignment/>
    </xf>
    <xf numFmtId="0" fontId="5" fillId="0" borderId="84" xfId="0" applyFont="1" applyBorder="1" applyAlignment="1">
      <alignment/>
    </xf>
    <xf numFmtId="0" fontId="26" fillId="0" borderId="85" xfId="0" applyFont="1" applyBorder="1" applyAlignment="1">
      <alignment/>
    </xf>
    <xf numFmtId="0" fontId="9" fillId="0" borderId="77" xfId="0" applyFont="1" applyFill="1" applyBorder="1" applyAlignment="1">
      <alignment horizontal="left"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9" fillId="0" borderId="5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4" fillId="0" borderId="95" xfId="0" applyFont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9" fillId="0" borderId="96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left"/>
    </xf>
    <xf numFmtId="0" fontId="2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4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right" shrinkToFit="1"/>
    </xf>
    <xf numFmtId="0" fontId="5" fillId="0" borderId="55" xfId="0" applyFont="1" applyBorder="1" applyAlignment="1">
      <alignment horizontal="right" shrinkToFit="1"/>
    </xf>
    <xf numFmtId="0" fontId="5" fillId="0" borderId="3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6" xfId="0" applyFont="1" applyBorder="1" applyAlignment="1">
      <alignment/>
    </xf>
    <xf numFmtId="0" fontId="27" fillId="0" borderId="0" xfId="0" applyFont="1" applyAlignment="1">
      <alignment/>
    </xf>
    <xf numFmtId="0" fontId="2" fillId="0" borderId="100" xfId="0" applyFont="1" applyBorder="1" applyAlignment="1">
      <alignment/>
    </xf>
    <xf numFmtId="0" fontId="5" fillId="0" borderId="56" xfId="0" applyFont="1" applyBorder="1" applyAlignment="1">
      <alignment/>
    </xf>
    <xf numFmtId="0" fontId="2" fillId="0" borderId="101" xfId="0" applyFont="1" applyBorder="1" applyAlignment="1">
      <alignment/>
    </xf>
    <xf numFmtId="0" fontId="0" fillId="0" borderId="22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Font="1" applyBorder="1" applyAlignment="1">
      <alignment/>
    </xf>
    <xf numFmtId="0" fontId="0" fillId="0" borderId="105" xfId="0" applyFont="1" applyBorder="1" applyAlignment="1">
      <alignment/>
    </xf>
    <xf numFmtId="0" fontId="27" fillId="0" borderId="96" xfId="0" applyFont="1" applyBorder="1" applyAlignment="1">
      <alignment/>
    </xf>
    <xf numFmtId="0" fontId="27" fillId="0" borderId="97" xfId="0" applyFont="1" applyBorder="1" applyAlignment="1">
      <alignment/>
    </xf>
    <xf numFmtId="0" fontId="0" fillId="0" borderId="97" xfId="0" applyBorder="1" applyAlignment="1">
      <alignment/>
    </xf>
    <xf numFmtId="0" fontId="0" fillId="0" borderId="97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105" xfId="0" applyFont="1" applyBorder="1" applyAlignment="1">
      <alignment/>
    </xf>
    <xf numFmtId="0" fontId="2" fillId="0" borderId="10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75" xfId="0" applyFont="1" applyBorder="1" applyAlignment="1">
      <alignment/>
    </xf>
    <xf numFmtId="0" fontId="5" fillId="0" borderId="56" xfId="0" applyFont="1" applyBorder="1" applyAlignment="1">
      <alignment horizontal="right" shrinkToFit="1"/>
    </xf>
    <xf numFmtId="0" fontId="2" fillId="0" borderId="101" xfId="0" applyFont="1" applyBorder="1" applyAlignment="1">
      <alignment horizontal="right" shrinkToFit="1"/>
    </xf>
    <xf numFmtId="0" fontId="0" fillId="0" borderId="104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105" xfId="0" applyFont="1" applyBorder="1" applyAlignment="1">
      <alignment/>
    </xf>
    <xf numFmtId="0" fontId="0" fillId="0" borderId="108" xfId="0" applyBorder="1" applyAlignment="1">
      <alignment/>
    </xf>
    <xf numFmtId="0" fontId="0" fillId="0" borderId="93" xfId="0" applyBorder="1" applyAlignment="1">
      <alignment/>
    </xf>
    <xf numFmtId="0" fontId="2" fillId="0" borderId="100" xfId="0" applyFont="1" applyBorder="1" applyAlignment="1">
      <alignment/>
    </xf>
    <xf numFmtId="0" fontId="0" fillId="0" borderId="109" xfId="0" applyFill="1" applyBorder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44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2" xfId="0" applyBorder="1" applyAlignment="1">
      <alignment/>
    </xf>
    <xf numFmtId="0" fontId="0" fillId="0" borderId="84" xfId="0" applyBorder="1" applyAlignment="1">
      <alignment/>
    </xf>
    <xf numFmtId="0" fontId="0" fillId="0" borderId="51" xfId="0" applyFill="1" applyBorder="1" applyAlignment="1">
      <alignment/>
    </xf>
    <xf numFmtId="0" fontId="0" fillId="0" borderId="60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0" fontId="0" fillId="0" borderId="118" xfId="0" applyFont="1" applyBorder="1" applyAlignment="1">
      <alignment wrapText="1"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Border="1" applyAlignment="1">
      <alignment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60" xfId="0" applyBorder="1" applyAlignment="1">
      <alignment/>
    </xf>
    <xf numFmtId="0" fontId="25" fillId="0" borderId="0" xfId="0" applyFont="1" applyAlignment="1">
      <alignment horizontal="center"/>
    </xf>
    <xf numFmtId="0" fontId="21" fillId="0" borderId="100" xfId="0" applyFont="1" applyBorder="1" applyAlignment="1">
      <alignment horizontal="center" vertical="center" wrapText="1"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21" fillId="0" borderId="127" xfId="0" applyFont="1" applyBorder="1" applyAlignment="1">
      <alignment/>
    </xf>
    <xf numFmtId="0" fontId="21" fillId="0" borderId="128" xfId="0" applyFont="1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47" xfId="0" applyBorder="1" applyAlignment="1">
      <alignment/>
    </xf>
    <xf numFmtId="0" fontId="0" fillId="0" borderId="114" xfId="0" applyBorder="1" applyAlignment="1">
      <alignment/>
    </xf>
    <xf numFmtId="0" fontId="0" fillId="0" borderId="137" xfId="0" applyFont="1" applyBorder="1" applyAlignment="1">
      <alignment/>
    </xf>
    <xf numFmtId="0" fontId="2" fillId="0" borderId="5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74" xfId="0" applyFill="1" applyBorder="1" applyAlignment="1">
      <alignment/>
    </xf>
    <xf numFmtId="0" fontId="2" fillId="0" borderId="138" xfId="0" applyFont="1" applyFill="1" applyBorder="1" applyAlignment="1">
      <alignment horizontal="left"/>
    </xf>
    <xf numFmtId="0" fontId="2" fillId="0" borderId="139" xfId="0" applyFont="1" applyFill="1" applyBorder="1" applyAlignment="1">
      <alignment horizontal="left"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7" fillId="0" borderId="36" xfId="0" applyFont="1" applyFill="1" applyBorder="1" applyAlignment="1">
      <alignment horizontal="left"/>
    </xf>
    <xf numFmtId="0" fontId="25" fillId="0" borderId="0" xfId="0" applyFont="1" applyAlignment="1">
      <alignment horizontal="center" wrapText="1"/>
    </xf>
    <xf numFmtId="0" fontId="0" fillId="0" borderId="56" xfId="0" applyBorder="1" applyAlignment="1">
      <alignment horizontal="center" shrinkToFit="1"/>
    </xf>
    <xf numFmtId="0" fontId="27" fillId="0" borderId="43" xfId="0" applyFont="1" applyBorder="1" applyAlignment="1">
      <alignment/>
    </xf>
    <xf numFmtId="0" fontId="27" fillId="0" borderId="60" xfId="0" applyFont="1" applyBorder="1" applyAlignment="1">
      <alignment/>
    </xf>
    <xf numFmtId="0" fontId="27" fillId="0" borderId="63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95" xfId="0" applyFont="1" applyBorder="1" applyAlignment="1">
      <alignment/>
    </xf>
    <xf numFmtId="0" fontId="27" fillId="0" borderId="47" xfId="0" applyFont="1" applyBorder="1" applyAlignment="1">
      <alignment/>
    </xf>
    <xf numFmtId="0" fontId="0" fillId="0" borderId="101" xfId="0" applyBorder="1" applyAlignment="1">
      <alignment horizontal="center" shrinkToFit="1"/>
    </xf>
    <xf numFmtId="0" fontId="0" fillId="0" borderId="141" xfId="0" applyBorder="1" applyAlignment="1">
      <alignment/>
    </xf>
    <xf numFmtId="0" fontId="0" fillId="0" borderId="61" xfId="0" applyBorder="1" applyAlignment="1">
      <alignment/>
    </xf>
    <xf numFmtId="0" fontId="0" fillId="0" borderId="142" xfId="0" applyBorder="1" applyAlignment="1">
      <alignment/>
    </xf>
    <xf numFmtId="0" fontId="2" fillId="0" borderId="143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44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43" xfId="0" applyBorder="1" applyAlignment="1">
      <alignment/>
    </xf>
    <xf numFmtId="0" fontId="0" fillId="0" borderId="27" xfId="0" applyBorder="1" applyAlignment="1">
      <alignment horizontal="center" shrinkToFit="1"/>
    </xf>
    <xf numFmtId="0" fontId="2" fillId="0" borderId="15" xfId="0" applyFont="1" applyBorder="1" applyAlignment="1">
      <alignment/>
    </xf>
    <xf numFmtId="0" fontId="2" fillId="0" borderId="145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3" xfId="0" applyFont="1" applyBorder="1" applyAlignment="1">
      <alignment/>
    </xf>
    <xf numFmtId="0" fontId="27" fillId="0" borderId="95" xfId="0" applyFont="1" applyBorder="1" applyAlignment="1">
      <alignment/>
    </xf>
    <xf numFmtId="0" fontId="0" fillId="0" borderId="101" xfId="0" applyBorder="1" applyAlignment="1">
      <alignment/>
    </xf>
    <xf numFmtId="0" fontId="2" fillId="0" borderId="141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142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143" xfId="0" applyFont="1" applyBorder="1" applyAlignment="1">
      <alignment/>
    </xf>
    <xf numFmtId="0" fontId="2" fillId="0" borderId="145" xfId="0" applyFont="1" applyBorder="1" applyAlignment="1">
      <alignment/>
    </xf>
    <xf numFmtId="0" fontId="0" fillId="0" borderId="146" xfId="0" applyBorder="1" applyAlignment="1">
      <alignment/>
    </xf>
    <xf numFmtId="0" fontId="0" fillId="0" borderId="103" xfId="0" applyBorder="1" applyAlignment="1">
      <alignment/>
    </xf>
    <xf numFmtId="0" fontId="2" fillId="0" borderId="39" xfId="0" applyFont="1" applyBorder="1" applyAlignment="1">
      <alignment/>
    </xf>
    <xf numFmtId="0" fontId="2" fillId="0" borderId="147" xfId="0" applyFont="1" applyBorder="1" applyAlignment="1">
      <alignment/>
    </xf>
    <xf numFmtId="0" fontId="2" fillId="0" borderId="148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149" xfId="0" applyFont="1" applyBorder="1" applyAlignment="1">
      <alignment/>
    </xf>
    <xf numFmtId="0" fontId="9" fillId="0" borderId="8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4" fillId="0" borderId="8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9" fillId="0" borderId="150" xfId="0" applyFont="1" applyFill="1" applyBorder="1" applyAlignment="1">
      <alignment horizontal="left"/>
    </xf>
    <xf numFmtId="0" fontId="4" fillId="0" borderId="151" xfId="0" applyFont="1" applyFill="1" applyBorder="1" applyAlignment="1">
      <alignment horizontal="left"/>
    </xf>
    <xf numFmtId="0" fontId="4" fillId="0" borderId="152" xfId="0" applyFont="1" applyFill="1" applyBorder="1" applyAlignment="1">
      <alignment/>
    </xf>
    <xf numFmtId="0" fontId="9" fillId="0" borderId="153" xfId="0" applyFont="1" applyFill="1" applyBorder="1" applyAlignment="1">
      <alignment horizontal="left"/>
    </xf>
    <xf numFmtId="0" fontId="4" fillId="0" borderId="15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5" fillId="0" borderId="15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4" fillId="0" borderId="1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40" xfId="0" applyFont="1" applyBorder="1" applyAlignment="1">
      <alignment/>
    </xf>
    <xf numFmtId="0" fontId="5" fillId="0" borderId="140" xfId="0" applyFont="1" applyFill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5" fillId="0" borderId="99" xfId="0" applyFont="1" applyFill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5" fillId="0" borderId="140" xfId="0" applyFont="1" applyBorder="1" applyAlignment="1">
      <alignment/>
    </xf>
    <xf numFmtId="0" fontId="2" fillId="0" borderId="157" xfId="0" applyFont="1" applyBorder="1" applyAlignment="1">
      <alignment/>
    </xf>
    <xf numFmtId="0" fontId="2" fillId="0" borderId="84" xfId="0" applyFont="1" applyBorder="1" applyAlignment="1">
      <alignment/>
    </xf>
    <xf numFmtId="0" fontId="10" fillId="0" borderId="5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2" fillId="0" borderId="27" xfId="0" applyFont="1" applyBorder="1" applyAlignment="1">
      <alignment/>
    </xf>
    <xf numFmtId="0" fontId="0" fillId="0" borderId="6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8" xfId="0" applyBorder="1" applyAlignment="1">
      <alignment horizontal="left"/>
    </xf>
    <xf numFmtId="0" fontId="21" fillId="0" borderId="79" xfId="0" applyFont="1" applyBorder="1" applyAlignment="1">
      <alignment horizontal="center"/>
    </xf>
    <xf numFmtId="0" fontId="0" fillId="0" borderId="78" xfId="0" applyBorder="1" applyAlignment="1">
      <alignment/>
    </xf>
    <xf numFmtId="0" fontId="22" fillId="0" borderId="77" xfId="0" applyFont="1" applyBorder="1" applyAlignment="1">
      <alignment horizontal="right" vertical="center" wrapText="1"/>
    </xf>
    <xf numFmtId="0" fontId="0" fillId="0" borderId="79" xfId="0" applyBorder="1" applyAlignment="1">
      <alignment horizontal="center"/>
    </xf>
    <xf numFmtId="0" fontId="21" fillId="0" borderId="158" xfId="0" applyFont="1" applyBorder="1" applyAlignment="1">
      <alignment/>
    </xf>
    <xf numFmtId="0" fontId="21" fillId="0" borderId="159" xfId="0" applyFont="1" applyBorder="1" applyAlignment="1">
      <alignment/>
    </xf>
    <xf numFmtId="1" fontId="0" fillId="0" borderId="77" xfId="0" applyNumberFormat="1" applyFont="1" applyBorder="1" applyAlignment="1">
      <alignment/>
    </xf>
    <xf numFmtId="1" fontId="0" fillId="0" borderId="77" xfId="0" applyNumberFormat="1" applyBorder="1" applyAlignment="1">
      <alignment/>
    </xf>
    <xf numFmtId="0" fontId="21" fillId="0" borderId="0" xfId="0" applyFont="1" applyBorder="1" applyAlignment="1">
      <alignment/>
    </xf>
    <xf numFmtId="0" fontId="0" fillId="0" borderId="82" xfId="0" applyFill="1" applyBorder="1" applyAlignment="1">
      <alignment/>
    </xf>
    <xf numFmtId="0" fontId="24" fillId="0" borderId="77" xfId="0" applyFont="1" applyBorder="1" applyAlignment="1">
      <alignment horizontal="left"/>
    </xf>
    <xf numFmtId="0" fontId="18" fillId="0" borderId="77" xfId="0" applyFont="1" applyBorder="1" applyAlignment="1">
      <alignment/>
    </xf>
    <xf numFmtId="0" fontId="20" fillId="0" borderId="0" xfId="0" applyFont="1" applyAlignment="1">
      <alignment/>
    </xf>
    <xf numFmtId="0" fontId="7" fillId="0" borderId="30" xfId="0" applyFont="1" applyFill="1" applyBorder="1" applyAlignment="1">
      <alignment/>
    </xf>
    <xf numFmtId="0" fontId="9" fillId="0" borderId="160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9" fillId="0" borderId="161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9" fillId="0" borderId="161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3" xfId="0" applyFont="1" applyBorder="1" applyAlignment="1">
      <alignment/>
    </xf>
    <xf numFmtId="0" fontId="0" fillId="0" borderId="53" xfId="0" applyBorder="1" applyAlignment="1">
      <alignment/>
    </xf>
    <xf numFmtId="0" fontId="5" fillId="0" borderId="53" xfId="0" applyFont="1" applyBorder="1" applyAlignment="1">
      <alignment/>
    </xf>
    <xf numFmtId="0" fontId="5" fillId="0" borderId="66" xfId="0" applyFont="1" applyBorder="1" applyAlignment="1">
      <alignment/>
    </xf>
    <xf numFmtId="0" fontId="0" fillId="0" borderId="162" xfId="0" applyBorder="1" applyAlignment="1">
      <alignment/>
    </xf>
    <xf numFmtId="0" fontId="4" fillId="0" borderId="22" xfId="0" applyFont="1" applyFill="1" applyBorder="1" applyAlignment="1">
      <alignment/>
    </xf>
    <xf numFmtId="0" fontId="9" fillId="0" borderId="16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5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105" xfId="0" applyFont="1" applyFill="1" applyBorder="1" applyAlignment="1">
      <alignment/>
    </xf>
    <xf numFmtId="0" fontId="4" fillId="0" borderId="16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65" xfId="0" applyFont="1" applyFill="1" applyBorder="1" applyAlignment="1">
      <alignment horizontal="left"/>
    </xf>
    <xf numFmtId="0" fontId="4" fillId="0" borderId="166" xfId="0" applyFont="1" applyFill="1" applyBorder="1" applyAlignment="1">
      <alignment horizontal="left"/>
    </xf>
    <xf numFmtId="0" fontId="4" fillId="0" borderId="167" xfId="0" applyFont="1" applyFill="1" applyBorder="1" applyAlignment="1">
      <alignment/>
    </xf>
    <xf numFmtId="0" fontId="4" fillId="0" borderId="168" xfId="0" applyFont="1" applyFill="1" applyBorder="1" applyAlignment="1">
      <alignment/>
    </xf>
    <xf numFmtId="0" fontId="9" fillId="0" borderId="7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0" fillId="0" borderId="106" xfId="0" applyFont="1" applyFill="1" applyBorder="1" applyAlignment="1">
      <alignment/>
    </xf>
    <xf numFmtId="0" fontId="5" fillId="0" borderId="86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21" xfId="0" applyBorder="1" applyAlignment="1">
      <alignment/>
    </xf>
    <xf numFmtId="0" fontId="2" fillId="0" borderId="171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57" xfId="0" applyFont="1" applyBorder="1" applyAlignment="1">
      <alignment/>
    </xf>
    <xf numFmtId="0" fontId="0" fillId="0" borderId="94" xfId="0" applyBorder="1" applyAlignment="1">
      <alignment/>
    </xf>
    <xf numFmtId="0" fontId="0" fillId="0" borderId="67" xfId="0" applyBorder="1" applyAlignment="1">
      <alignment/>
    </xf>
    <xf numFmtId="0" fontId="27" fillId="0" borderId="62" xfId="0" applyFont="1" applyBorder="1" applyAlignment="1">
      <alignment/>
    </xf>
    <xf numFmtId="0" fontId="0" fillId="0" borderId="93" xfId="0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172" xfId="0" applyBorder="1" applyAlignment="1">
      <alignment/>
    </xf>
    <xf numFmtId="0" fontId="27" fillId="0" borderId="86" xfId="0" applyFont="1" applyBorder="1" applyAlignment="1">
      <alignment/>
    </xf>
    <xf numFmtId="0" fontId="0" fillId="0" borderId="173" xfId="0" applyBorder="1" applyAlignment="1">
      <alignment/>
    </xf>
    <xf numFmtId="0" fontId="0" fillId="0" borderId="34" xfId="0" applyFill="1" applyBorder="1" applyAlignment="1">
      <alignment/>
    </xf>
    <xf numFmtId="0" fontId="0" fillId="0" borderId="144" xfId="0" applyBorder="1" applyAlignment="1">
      <alignment/>
    </xf>
    <xf numFmtId="0" fontId="0" fillId="0" borderId="86" xfId="0" applyBorder="1" applyAlignment="1">
      <alignment/>
    </xf>
    <xf numFmtId="0" fontId="0" fillId="0" borderId="105" xfId="0" applyFill="1" applyBorder="1" applyAlignment="1">
      <alignment/>
    </xf>
    <xf numFmtId="0" fontId="12" fillId="0" borderId="104" xfId="0" applyFont="1" applyBorder="1" applyAlignment="1">
      <alignment/>
    </xf>
    <xf numFmtId="0" fontId="0" fillId="0" borderId="174" xfId="0" applyBorder="1" applyAlignment="1">
      <alignment/>
    </xf>
    <xf numFmtId="0" fontId="0" fillId="0" borderId="159" xfId="0" applyBorder="1" applyAlignment="1">
      <alignment/>
    </xf>
    <xf numFmtId="0" fontId="0" fillId="0" borderId="103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9" fillId="0" borderId="45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4" fillId="0" borderId="142" xfId="0" applyFont="1" applyFill="1" applyBorder="1" applyAlignment="1">
      <alignment/>
    </xf>
    <xf numFmtId="0" fontId="4" fillId="0" borderId="175" xfId="0" applyFont="1" applyFill="1" applyBorder="1" applyAlignment="1">
      <alignment/>
    </xf>
    <xf numFmtId="0" fontId="4" fillId="0" borderId="176" xfId="0" applyFont="1" applyFill="1" applyBorder="1" applyAlignment="1">
      <alignment/>
    </xf>
    <xf numFmtId="0" fontId="5" fillId="0" borderId="177" xfId="0" applyFont="1" applyBorder="1" applyAlignment="1">
      <alignment/>
    </xf>
    <xf numFmtId="0" fontId="5" fillId="0" borderId="17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46" xfId="0" applyFont="1" applyFill="1" applyBorder="1" applyAlignment="1">
      <alignment horizontal="left"/>
    </xf>
    <xf numFmtId="0" fontId="5" fillId="0" borderId="179" xfId="0" applyFont="1" applyFill="1" applyBorder="1" applyAlignment="1">
      <alignment horizontal="left"/>
    </xf>
    <xf numFmtId="0" fontId="5" fillId="0" borderId="180" xfId="0" applyFont="1" applyFill="1" applyBorder="1" applyAlignment="1">
      <alignment horizontal="left"/>
    </xf>
    <xf numFmtId="0" fontId="5" fillId="0" borderId="181" xfId="0" applyFont="1" applyFill="1" applyBorder="1" applyAlignment="1">
      <alignment/>
    </xf>
    <xf numFmtId="0" fontId="0" fillId="0" borderId="182" xfId="0" applyBorder="1" applyAlignment="1">
      <alignment/>
    </xf>
    <xf numFmtId="0" fontId="0" fillId="0" borderId="100" xfId="0" applyBorder="1" applyAlignment="1">
      <alignment/>
    </xf>
    <xf numFmtId="0" fontId="0" fillId="0" borderId="107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Fill="1" applyBorder="1" applyAlignment="1">
      <alignment/>
    </xf>
    <xf numFmtId="0" fontId="0" fillId="0" borderId="136" xfId="0" applyFill="1" applyBorder="1" applyAlignment="1">
      <alignment/>
    </xf>
    <xf numFmtId="0" fontId="27" fillId="0" borderId="114" xfId="0" applyFont="1" applyFill="1" applyBorder="1" applyAlignment="1">
      <alignment horizontal="left"/>
    </xf>
    <xf numFmtId="0" fontId="0" fillId="0" borderId="185" xfId="0" applyFill="1" applyBorder="1" applyAlignment="1">
      <alignment/>
    </xf>
    <xf numFmtId="0" fontId="27" fillId="0" borderId="117" xfId="0" applyFont="1" applyFill="1" applyBorder="1" applyAlignment="1">
      <alignment horizontal="left"/>
    </xf>
    <xf numFmtId="0" fontId="2" fillId="0" borderId="135" xfId="0" applyFont="1" applyFill="1" applyBorder="1" applyAlignment="1">
      <alignment horizontal="left"/>
    </xf>
    <xf numFmtId="0" fontId="2" fillId="0" borderId="127" xfId="0" applyFont="1" applyFill="1" applyBorder="1" applyAlignment="1">
      <alignment horizontal="left"/>
    </xf>
    <xf numFmtId="0" fontId="2" fillId="0" borderId="184" xfId="0" applyFont="1" applyFill="1" applyBorder="1" applyAlignment="1">
      <alignment horizontal="left"/>
    </xf>
    <xf numFmtId="0" fontId="2" fillId="0" borderId="184" xfId="0" applyFont="1" applyFill="1" applyBorder="1" applyAlignment="1">
      <alignment/>
    </xf>
    <xf numFmtId="0" fontId="4" fillId="0" borderId="5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/>
    </xf>
    <xf numFmtId="167" fontId="0" fillId="0" borderId="77" xfId="0" applyNumberFormat="1" applyFont="1" applyFill="1" applyBorder="1" applyAlignment="1">
      <alignment/>
    </xf>
    <xf numFmtId="1" fontId="0" fillId="0" borderId="7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0" borderId="77" xfId="0" applyFont="1" applyBorder="1" applyAlignment="1">
      <alignment/>
    </xf>
    <xf numFmtId="0" fontId="28" fillId="0" borderId="77" xfId="0" applyFont="1" applyBorder="1" applyAlignment="1">
      <alignment horizontal="left"/>
    </xf>
    <xf numFmtId="0" fontId="29" fillId="0" borderId="77" xfId="0" applyFont="1" applyBorder="1" applyAlignment="1">
      <alignment/>
    </xf>
    <xf numFmtId="0" fontId="27" fillId="0" borderId="0" xfId="0" applyFont="1" applyAlignment="1">
      <alignment/>
    </xf>
    <xf numFmtId="0" fontId="20" fillId="0" borderId="77" xfId="0" applyFont="1" applyBorder="1" applyAlignment="1">
      <alignment/>
    </xf>
    <xf numFmtId="0" fontId="25" fillId="0" borderId="77" xfId="0" applyFont="1" applyBorder="1" applyAlignment="1">
      <alignment horizontal="left"/>
    </xf>
    <xf numFmtId="0" fontId="20" fillId="0" borderId="0" xfId="0" applyFont="1" applyAlignment="1">
      <alignment/>
    </xf>
    <xf numFmtId="1" fontId="21" fillId="0" borderId="77" xfId="0" applyNumberFormat="1" applyFont="1" applyBorder="1" applyAlignment="1">
      <alignment/>
    </xf>
    <xf numFmtId="0" fontId="21" fillId="0" borderId="186" xfId="0" applyFont="1" applyBorder="1" applyAlignment="1">
      <alignment horizontal="center"/>
    </xf>
    <xf numFmtId="0" fontId="21" fillId="0" borderId="186" xfId="0" applyFont="1" applyBorder="1" applyAlignment="1">
      <alignment/>
    </xf>
    <xf numFmtId="0" fontId="25" fillId="0" borderId="77" xfId="0" applyFont="1" applyBorder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1" fontId="25" fillId="0" borderId="77" xfId="0" applyNumberFormat="1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186" xfId="0" applyFont="1" applyBorder="1" applyAlignment="1">
      <alignment/>
    </xf>
    <xf numFmtId="0" fontId="20" fillId="0" borderId="186" xfId="0" applyFont="1" applyBorder="1" applyAlignment="1">
      <alignment horizontal="center"/>
    </xf>
    <xf numFmtId="0" fontId="20" fillId="0" borderId="79" xfId="0" applyFont="1" applyBorder="1" applyAlignment="1">
      <alignment/>
    </xf>
    <xf numFmtId="0" fontId="20" fillId="0" borderId="77" xfId="0" applyFont="1" applyFill="1" applyBorder="1" applyAlignment="1">
      <alignment/>
    </xf>
    <xf numFmtId="1" fontId="20" fillId="0" borderId="77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12" fillId="0" borderId="77" xfId="0" applyFont="1" applyBorder="1" applyAlignment="1">
      <alignment/>
    </xf>
    <xf numFmtId="0" fontId="30" fillId="0" borderId="77" xfId="0" applyFont="1" applyBorder="1" applyAlignment="1">
      <alignment horizontal="left"/>
    </xf>
    <xf numFmtId="0" fontId="30" fillId="0" borderId="77" xfId="0" applyFont="1" applyBorder="1" applyAlignment="1">
      <alignment/>
    </xf>
    <xf numFmtId="0" fontId="31" fillId="0" borderId="77" xfId="0" applyFont="1" applyBorder="1" applyAlignment="1">
      <alignment/>
    </xf>
    <xf numFmtId="0" fontId="12" fillId="0" borderId="0" xfId="0" applyFont="1" applyAlignment="1">
      <alignment/>
    </xf>
    <xf numFmtId="0" fontId="32" fillId="0" borderId="77" xfId="0" applyFont="1" applyBorder="1" applyAlignment="1">
      <alignment/>
    </xf>
    <xf numFmtId="0" fontId="33" fillId="0" borderId="77" xfId="0" applyFont="1" applyBorder="1" applyAlignment="1">
      <alignment horizontal="left"/>
    </xf>
    <xf numFmtId="0" fontId="33" fillId="0" borderId="77" xfId="0" applyFont="1" applyBorder="1" applyAlignment="1">
      <alignment/>
    </xf>
    <xf numFmtId="0" fontId="32" fillId="0" borderId="0" xfId="0" applyFont="1" applyAlignment="1">
      <alignment/>
    </xf>
    <xf numFmtId="0" fontId="34" fillId="0" borderId="77" xfId="0" applyFont="1" applyBorder="1" applyAlignment="1">
      <alignment/>
    </xf>
    <xf numFmtId="0" fontId="34" fillId="0" borderId="0" xfId="0" applyFont="1" applyAlignment="1">
      <alignment/>
    </xf>
    <xf numFmtId="0" fontId="35" fillId="0" borderId="77" xfId="0" applyFont="1" applyBorder="1" applyAlignment="1">
      <alignment/>
    </xf>
    <xf numFmtId="0" fontId="28" fillId="0" borderId="77" xfId="0" applyFont="1" applyBorder="1" applyAlignment="1">
      <alignment/>
    </xf>
    <xf numFmtId="0" fontId="35" fillId="0" borderId="0" xfId="0" applyFont="1" applyAlignment="1">
      <alignment/>
    </xf>
    <xf numFmtId="0" fontId="10" fillId="0" borderId="138" xfId="0" applyFont="1" applyFill="1" applyBorder="1" applyAlignment="1">
      <alignment horizontal="center" wrapText="1"/>
    </xf>
    <xf numFmtId="0" fontId="10" fillId="0" borderId="139" xfId="0" applyFont="1" applyFill="1" applyBorder="1" applyAlignment="1">
      <alignment horizontal="center" wrapText="1"/>
    </xf>
    <xf numFmtId="0" fontId="10" fillId="0" borderId="140" xfId="0" applyFont="1" applyFill="1" applyBorder="1" applyAlignment="1">
      <alignment horizontal="center" wrapText="1"/>
    </xf>
    <xf numFmtId="0" fontId="10" fillId="0" borderId="187" xfId="0" applyFont="1" applyFill="1" applyBorder="1" applyAlignment="1">
      <alignment horizontal="center" wrapText="1"/>
    </xf>
    <xf numFmtId="0" fontId="10" fillId="0" borderId="188" xfId="0" applyFont="1" applyFill="1" applyBorder="1" applyAlignment="1">
      <alignment/>
    </xf>
    <xf numFmtId="0" fontId="10" fillId="0" borderId="189" xfId="0" applyFont="1" applyFill="1" applyBorder="1" applyAlignment="1">
      <alignment/>
    </xf>
    <xf numFmtId="0" fontId="10" fillId="0" borderId="190" xfId="0" applyFont="1" applyFill="1" applyBorder="1" applyAlignment="1">
      <alignment horizontal="center" wrapText="1"/>
    </xf>
    <xf numFmtId="0" fontId="10" fillId="0" borderId="191" xfId="0" applyFont="1" applyFill="1" applyBorder="1" applyAlignment="1">
      <alignment/>
    </xf>
    <xf numFmtId="0" fontId="10" fillId="0" borderId="192" xfId="0" applyFont="1" applyFill="1" applyBorder="1" applyAlignment="1">
      <alignment/>
    </xf>
    <xf numFmtId="0" fontId="10" fillId="0" borderId="141" xfId="0" applyFont="1" applyFill="1" applyBorder="1" applyAlignment="1">
      <alignment horizontal="center" wrapText="1"/>
    </xf>
    <xf numFmtId="0" fontId="13" fillId="0" borderId="142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0" fontId="10" fillId="0" borderId="143" xfId="0" applyFont="1" applyFill="1" applyBorder="1" applyAlignment="1">
      <alignment horizontal="center" wrapText="1"/>
    </xf>
    <xf numFmtId="0" fontId="13" fillId="0" borderId="143" xfId="0" applyFont="1" applyFill="1" applyBorder="1" applyAlignment="1">
      <alignment/>
    </xf>
    <xf numFmtId="0" fontId="10" fillId="0" borderId="193" xfId="0" applyFont="1" applyFill="1" applyBorder="1" applyAlignment="1">
      <alignment horizontal="center" wrapText="1"/>
    </xf>
    <xf numFmtId="0" fontId="13" fillId="0" borderId="188" xfId="0" applyFont="1" applyFill="1" applyBorder="1" applyAlignment="1">
      <alignment/>
    </xf>
    <xf numFmtId="0" fontId="13" fillId="0" borderId="194" xfId="0" applyFont="1" applyFill="1" applyBorder="1" applyAlignment="1">
      <alignment/>
    </xf>
    <xf numFmtId="0" fontId="10" fillId="0" borderId="195" xfId="0" applyFont="1" applyFill="1" applyBorder="1" applyAlignment="1">
      <alignment/>
    </xf>
    <xf numFmtId="0" fontId="10" fillId="0" borderId="196" xfId="0" applyFont="1" applyFill="1" applyBorder="1" applyAlignment="1">
      <alignment horizontal="center" wrapText="1"/>
    </xf>
    <xf numFmtId="0" fontId="13" fillId="0" borderId="196" xfId="0" applyFont="1" applyFill="1" applyBorder="1" applyAlignment="1">
      <alignment/>
    </xf>
    <xf numFmtId="0" fontId="13" fillId="0" borderId="102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13" fillId="0" borderId="173" xfId="0" applyFont="1" applyFill="1" applyBorder="1" applyAlignment="1">
      <alignment/>
    </xf>
    <xf numFmtId="0" fontId="6" fillId="0" borderId="195" xfId="0" applyFont="1" applyFill="1" applyBorder="1" applyAlignment="1">
      <alignment/>
    </xf>
    <xf numFmtId="0" fontId="13" fillId="0" borderId="197" xfId="0" applyFont="1" applyFill="1" applyBorder="1" applyAlignment="1">
      <alignment/>
    </xf>
    <xf numFmtId="0" fontId="10" fillId="0" borderId="193" xfId="0" applyFont="1" applyFill="1" applyBorder="1" applyAlignment="1">
      <alignment/>
    </xf>
    <xf numFmtId="0" fontId="13" fillId="0" borderId="189" xfId="0" applyFont="1" applyFill="1" applyBorder="1" applyAlignment="1">
      <alignment/>
    </xf>
    <xf numFmtId="0" fontId="13" fillId="0" borderId="198" xfId="0" applyFont="1" applyFill="1" applyBorder="1" applyAlignment="1">
      <alignment/>
    </xf>
    <xf numFmtId="0" fontId="13" fillId="0" borderId="191" xfId="0" applyFont="1" applyFill="1" applyBorder="1" applyAlignment="1">
      <alignment/>
    </xf>
    <xf numFmtId="0" fontId="10" fillId="0" borderId="199" xfId="0" applyFont="1" applyFill="1" applyBorder="1" applyAlignment="1">
      <alignment/>
    </xf>
    <xf numFmtId="0" fontId="13" fillId="0" borderId="192" xfId="0" applyFont="1" applyFill="1" applyBorder="1" applyAlignment="1">
      <alignment/>
    </xf>
    <xf numFmtId="0" fontId="13" fillId="0" borderId="149" xfId="0" applyFont="1" applyBorder="1" applyAlignment="1">
      <alignment/>
    </xf>
    <xf numFmtId="0" fontId="10" fillId="0" borderId="196" xfId="0" applyFont="1" applyFill="1" applyBorder="1" applyAlignment="1">
      <alignment/>
    </xf>
    <xf numFmtId="0" fontId="10" fillId="0" borderId="20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201" xfId="0" applyFont="1" applyFill="1" applyBorder="1" applyAlignment="1">
      <alignment/>
    </xf>
    <xf numFmtId="0" fontId="10" fillId="0" borderId="202" xfId="0" applyFont="1" applyFill="1" applyBorder="1" applyAlignment="1">
      <alignment/>
    </xf>
    <xf numFmtId="0" fontId="10" fillId="0" borderId="198" xfId="0" applyFont="1" applyFill="1" applyBorder="1" applyAlignment="1">
      <alignment/>
    </xf>
    <xf numFmtId="0" fontId="10" fillId="0" borderId="203" xfId="0" applyFont="1" applyFill="1" applyBorder="1" applyAlignment="1">
      <alignment/>
    </xf>
    <xf numFmtId="0" fontId="10" fillId="0" borderId="204" xfId="0" applyFont="1" applyFill="1" applyBorder="1" applyAlignment="1">
      <alignment/>
    </xf>
    <xf numFmtId="0" fontId="16" fillId="0" borderId="197" xfId="0" applyFont="1" applyFill="1" applyBorder="1" applyAlignment="1">
      <alignment/>
    </xf>
    <xf numFmtId="0" fontId="13" fillId="0" borderId="202" xfId="0" applyFont="1" applyFill="1" applyBorder="1" applyAlignment="1">
      <alignment/>
    </xf>
    <xf numFmtId="0" fontId="13" fillId="0" borderId="203" xfId="0" applyFont="1" applyFill="1" applyBorder="1" applyAlignment="1">
      <alignment/>
    </xf>
    <xf numFmtId="0" fontId="13" fillId="0" borderId="201" xfId="0" applyFont="1" applyFill="1" applyBorder="1" applyAlignment="1">
      <alignment/>
    </xf>
    <xf numFmtId="0" fontId="6" fillId="0" borderId="204" xfId="0" applyFont="1" applyFill="1" applyBorder="1" applyAlignment="1">
      <alignment/>
    </xf>
    <xf numFmtId="0" fontId="13" fillId="0" borderId="204" xfId="0" applyFont="1" applyFill="1" applyBorder="1" applyAlignment="1">
      <alignment/>
    </xf>
    <xf numFmtId="0" fontId="16" fillId="0" borderId="204" xfId="0" applyFont="1" applyFill="1" applyBorder="1" applyAlignment="1">
      <alignment/>
    </xf>
    <xf numFmtId="0" fontId="13" fillId="0" borderId="205" xfId="0" applyFont="1" applyBorder="1" applyAlignment="1">
      <alignment/>
    </xf>
    <xf numFmtId="0" fontId="17" fillId="0" borderId="198" xfId="0" applyFont="1" applyBorder="1" applyAlignment="1">
      <alignment/>
    </xf>
    <xf numFmtId="0" fontId="6" fillId="0" borderId="206" xfId="0" applyFont="1" applyBorder="1" applyAlignment="1">
      <alignment/>
    </xf>
    <xf numFmtId="0" fontId="13" fillId="0" borderId="207" xfId="0" applyFont="1" applyFill="1" applyBorder="1" applyAlignment="1">
      <alignment/>
    </xf>
    <xf numFmtId="0" fontId="10" fillId="0" borderId="148" xfId="0" applyFont="1" applyFill="1" applyBorder="1" applyAlignment="1">
      <alignment/>
    </xf>
    <xf numFmtId="0" fontId="10" fillId="0" borderId="208" xfId="0" applyFont="1" applyFill="1" applyBorder="1" applyAlignment="1">
      <alignment horizontal="center" wrapText="1"/>
    </xf>
    <xf numFmtId="0" fontId="13" fillId="0" borderId="208" xfId="0" applyFont="1" applyFill="1" applyBorder="1" applyAlignment="1">
      <alignment/>
    </xf>
    <xf numFmtId="0" fontId="13" fillId="0" borderId="149" xfId="0" applyFont="1" applyFill="1" applyBorder="1" applyAlignment="1">
      <alignment/>
    </xf>
    <xf numFmtId="0" fontId="6" fillId="0" borderId="148" xfId="0" applyFont="1" applyFill="1" applyBorder="1" applyAlignment="1">
      <alignment/>
    </xf>
    <xf numFmtId="0" fontId="10" fillId="0" borderId="208" xfId="0" applyFont="1" applyFill="1" applyBorder="1" applyAlignment="1">
      <alignment/>
    </xf>
    <xf numFmtId="0" fontId="13" fillId="0" borderId="148" xfId="0" applyFont="1" applyFill="1" applyBorder="1" applyAlignment="1">
      <alignment/>
    </xf>
    <xf numFmtId="0" fontId="16" fillId="0" borderId="148" xfId="0" applyFont="1" applyFill="1" applyBorder="1" applyAlignment="1">
      <alignment/>
    </xf>
    <xf numFmtId="0" fontId="13" fillId="0" borderId="199" xfId="0" applyFont="1" applyBorder="1" applyAlignment="1">
      <alignment/>
    </xf>
    <xf numFmtId="0" fontId="17" fillId="0" borderId="191" xfId="0" applyFont="1" applyBorder="1" applyAlignment="1">
      <alignment/>
    </xf>
    <xf numFmtId="0" fontId="6" fillId="0" borderId="192" xfId="0" applyFont="1" applyBorder="1" applyAlignment="1">
      <alignment/>
    </xf>
    <xf numFmtId="0" fontId="10" fillId="0" borderId="202" xfId="0" applyFont="1" applyFill="1" applyBorder="1" applyAlignment="1">
      <alignment horizontal="center" wrapText="1"/>
    </xf>
    <xf numFmtId="0" fontId="10" fillId="0" borderId="61" xfId="0" applyFont="1" applyFill="1" applyBorder="1" applyAlignment="1">
      <alignment/>
    </xf>
    <xf numFmtId="0" fontId="10" fillId="0" borderId="143" xfId="0" applyFont="1" applyFill="1" applyBorder="1" applyAlignment="1">
      <alignment/>
    </xf>
    <xf numFmtId="0" fontId="10" fillId="0" borderId="209" xfId="0" applyFont="1" applyFill="1" applyBorder="1" applyAlignment="1">
      <alignment horizontal="center" wrapText="1"/>
    </xf>
    <xf numFmtId="0" fontId="13" fillId="0" borderId="202" xfId="0" applyFont="1" applyBorder="1" applyAlignment="1">
      <alignment/>
    </xf>
    <xf numFmtId="0" fontId="10" fillId="0" borderId="207" xfId="0" applyFont="1" applyFill="1" applyBorder="1" applyAlignment="1">
      <alignment/>
    </xf>
    <xf numFmtId="0" fontId="10" fillId="0" borderId="149" xfId="0" applyFont="1" applyFill="1" applyBorder="1" applyAlignment="1">
      <alignment/>
    </xf>
    <xf numFmtId="0" fontId="13" fillId="0" borderId="208" xfId="0" applyFont="1" applyBorder="1" applyAlignment="1">
      <alignment/>
    </xf>
    <xf numFmtId="0" fontId="16" fillId="0" borderId="101" xfId="0" applyFont="1" applyFill="1" applyBorder="1" applyAlignment="1">
      <alignment/>
    </xf>
    <xf numFmtId="0" fontId="13" fillId="0" borderId="188" xfId="0" applyFont="1" applyBorder="1" applyAlignment="1">
      <alignment/>
    </xf>
    <xf numFmtId="0" fontId="13" fillId="0" borderId="200" xfId="0" applyFont="1" applyFill="1" applyBorder="1" applyAlignment="1">
      <alignment/>
    </xf>
    <xf numFmtId="0" fontId="16" fillId="0" borderId="195" xfId="0" applyFont="1" applyFill="1" applyBorder="1" applyAlignment="1">
      <alignment/>
    </xf>
    <xf numFmtId="0" fontId="13" fillId="0" borderId="210" xfId="0" applyFont="1" applyFill="1" applyBorder="1" applyAlignment="1">
      <alignment/>
    </xf>
    <xf numFmtId="0" fontId="13" fillId="0" borderId="202" xfId="0" applyFont="1" applyBorder="1" applyAlignment="1">
      <alignment/>
    </xf>
    <xf numFmtId="0" fontId="17" fillId="0" borderId="198" xfId="0" applyFont="1" applyBorder="1" applyAlignment="1">
      <alignment/>
    </xf>
    <xf numFmtId="0" fontId="17" fillId="0" borderId="206" xfId="0" applyFont="1" applyBorder="1" applyAlignment="1">
      <alignment/>
    </xf>
    <xf numFmtId="0" fontId="10" fillId="0" borderId="76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208" xfId="0" applyFont="1" applyBorder="1" applyAlignment="1">
      <alignment/>
    </xf>
    <xf numFmtId="0" fontId="17" fillId="0" borderId="191" xfId="0" applyFont="1" applyBorder="1" applyAlignment="1">
      <alignment/>
    </xf>
    <xf numFmtId="0" fontId="17" fillId="0" borderId="192" xfId="0" applyFont="1" applyBorder="1" applyAlignment="1">
      <alignment/>
    </xf>
    <xf numFmtId="0" fontId="10" fillId="0" borderId="203" xfId="0" applyFont="1" applyFill="1" applyBorder="1" applyAlignment="1">
      <alignment horizontal="center" wrapText="1"/>
    </xf>
    <xf numFmtId="0" fontId="13" fillId="0" borderId="203" xfId="0" applyFont="1" applyBorder="1" applyAlignment="1">
      <alignment/>
    </xf>
    <xf numFmtId="0" fontId="0" fillId="0" borderId="203" xfId="0" applyBorder="1" applyAlignment="1">
      <alignment/>
    </xf>
    <xf numFmtId="0" fontId="6" fillId="0" borderId="206" xfId="0" applyFont="1" applyBorder="1" applyAlignment="1">
      <alignment/>
    </xf>
    <xf numFmtId="0" fontId="13" fillId="0" borderId="211" xfId="0" applyFont="1" applyFill="1" applyBorder="1" applyAlignment="1">
      <alignment/>
    </xf>
    <xf numFmtId="0" fontId="13" fillId="0" borderId="175" xfId="0" applyFont="1" applyFill="1" applyBorder="1" applyAlignment="1">
      <alignment/>
    </xf>
    <xf numFmtId="0" fontId="13" fillId="0" borderId="212" xfId="0" applyFont="1" applyFill="1" applyBorder="1" applyAlignment="1">
      <alignment/>
    </xf>
    <xf numFmtId="0" fontId="13" fillId="0" borderId="144" xfId="0" applyFont="1" applyFill="1" applyBorder="1" applyAlignment="1">
      <alignment/>
    </xf>
    <xf numFmtId="0" fontId="21" fillId="0" borderId="100" xfId="0" applyFont="1" applyBorder="1" applyAlignment="1">
      <alignment/>
    </xf>
    <xf numFmtId="0" fontId="9" fillId="0" borderId="141" xfId="0" applyFont="1" applyFill="1" applyBorder="1" applyAlignment="1">
      <alignment horizontal="center"/>
    </xf>
    <xf numFmtId="0" fontId="9" fillId="0" borderId="101" xfId="0" applyFont="1" applyFill="1" applyBorder="1" applyAlignment="1">
      <alignment/>
    </xf>
    <xf numFmtId="0" fontId="9" fillId="0" borderId="143" xfId="0" applyFont="1" applyFill="1" applyBorder="1" applyAlignment="1">
      <alignment horizontal="center"/>
    </xf>
    <xf numFmtId="0" fontId="4" fillId="0" borderId="143" xfId="0" applyFont="1" applyFill="1" applyBorder="1" applyAlignment="1">
      <alignment/>
    </xf>
    <xf numFmtId="0" fontId="4" fillId="0" borderId="118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4" fillId="0" borderId="173" xfId="0" applyFont="1" applyFill="1" applyBorder="1" applyAlignment="1">
      <alignment/>
    </xf>
    <xf numFmtId="0" fontId="4" fillId="0" borderId="213" xfId="0" applyFont="1" applyBorder="1" applyAlignment="1">
      <alignment/>
    </xf>
    <xf numFmtId="0" fontId="11" fillId="0" borderId="101" xfId="0" applyFont="1" applyBorder="1" applyAlignment="1">
      <alignment/>
    </xf>
    <xf numFmtId="0" fontId="9" fillId="0" borderId="193" xfId="0" applyFont="1" applyFill="1" applyBorder="1" applyAlignment="1">
      <alignment horizontal="center"/>
    </xf>
    <xf numFmtId="0" fontId="4" fillId="0" borderId="188" xfId="0" applyFont="1" applyFill="1" applyBorder="1" applyAlignment="1">
      <alignment/>
    </xf>
    <xf numFmtId="0" fontId="4" fillId="0" borderId="194" xfId="0" applyFont="1" applyFill="1" applyBorder="1" applyAlignment="1">
      <alignment/>
    </xf>
    <xf numFmtId="0" fontId="9" fillId="0" borderId="195" xfId="0" applyFont="1" applyFill="1" applyBorder="1" applyAlignment="1">
      <alignment/>
    </xf>
    <xf numFmtId="0" fontId="9" fillId="0" borderId="196" xfId="0" applyFont="1" applyFill="1" applyBorder="1" applyAlignment="1">
      <alignment horizontal="center"/>
    </xf>
    <xf numFmtId="0" fontId="4" fillId="0" borderId="196" xfId="0" applyFont="1" applyFill="1" applyBorder="1" applyAlignment="1">
      <alignment/>
    </xf>
    <xf numFmtId="0" fontId="7" fillId="0" borderId="195" xfId="0" applyFont="1" applyFill="1" applyBorder="1" applyAlignment="1">
      <alignment/>
    </xf>
    <xf numFmtId="0" fontId="4" fillId="0" borderId="197" xfId="0" applyFont="1" applyFill="1" applyBorder="1" applyAlignment="1">
      <alignment/>
    </xf>
    <xf numFmtId="0" fontId="4" fillId="0" borderId="210" xfId="0" applyFont="1" applyBorder="1" applyAlignment="1">
      <alignment/>
    </xf>
    <xf numFmtId="0" fontId="11" fillId="0" borderId="195" xfId="0" applyFont="1" applyBorder="1" applyAlignment="1">
      <alignment/>
    </xf>
    <xf numFmtId="0" fontId="4" fillId="0" borderId="102" xfId="0" applyFont="1" applyFill="1" applyBorder="1" applyAlignment="1">
      <alignment/>
    </xf>
    <xf numFmtId="0" fontId="4" fillId="0" borderId="198" xfId="0" applyFont="1" applyFill="1" applyBorder="1" applyAlignment="1">
      <alignment/>
    </xf>
    <xf numFmtId="0" fontId="4" fillId="0" borderId="200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188" xfId="0" applyFont="1" applyFill="1" applyBorder="1" applyAlignment="1">
      <alignment/>
    </xf>
    <xf numFmtId="0" fontId="9" fillId="0" borderId="189" xfId="0" applyFont="1" applyFill="1" applyBorder="1" applyAlignment="1">
      <alignment/>
    </xf>
    <xf numFmtId="0" fontId="9" fillId="0" borderId="194" xfId="0" applyFont="1" applyFill="1" applyBorder="1" applyAlignment="1">
      <alignment/>
    </xf>
    <xf numFmtId="0" fontId="9" fillId="0" borderId="193" xfId="0" applyFont="1" applyFill="1" applyBorder="1" applyAlignment="1">
      <alignment/>
    </xf>
    <xf numFmtId="0" fontId="9" fillId="0" borderId="197" xfId="0" applyFont="1" applyFill="1" applyBorder="1" applyAlignment="1">
      <alignment/>
    </xf>
    <xf numFmtId="0" fontId="9" fillId="0" borderId="199" xfId="0" applyFont="1" applyFill="1" applyBorder="1" applyAlignment="1">
      <alignment horizontal="center"/>
    </xf>
    <xf numFmtId="0" fontId="9" fillId="0" borderId="191" xfId="0" applyFont="1" applyFill="1" applyBorder="1" applyAlignment="1">
      <alignment/>
    </xf>
    <xf numFmtId="0" fontId="9" fillId="0" borderId="192" xfId="0" applyFont="1" applyFill="1" applyBorder="1" applyAlignment="1">
      <alignment/>
    </xf>
    <xf numFmtId="0" fontId="9" fillId="0" borderId="148" xfId="0" applyFont="1" applyFill="1" applyBorder="1" applyAlignment="1">
      <alignment/>
    </xf>
    <xf numFmtId="0" fontId="9" fillId="0" borderId="208" xfId="0" applyFont="1" applyFill="1" applyBorder="1" applyAlignment="1">
      <alignment horizontal="center"/>
    </xf>
    <xf numFmtId="0" fontId="4" fillId="0" borderId="191" xfId="0" applyFont="1" applyFill="1" applyBorder="1" applyAlignment="1">
      <alignment/>
    </xf>
    <xf numFmtId="0" fontId="9" fillId="0" borderId="207" xfId="0" applyFont="1" applyFill="1" applyBorder="1" applyAlignment="1">
      <alignment/>
    </xf>
    <xf numFmtId="0" fontId="7" fillId="0" borderId="148" xfId="0" applyFont="1" applyFill="1" applyBorder="1" applyAlignment="1">
      <alignment/>
    </xf>
    <xf numFmtId="0" fontId="9" fillId="0" borderId="199" xfId="0" applyFont="1" applyFill="1" applyBorder="1" applyAlignment="1">
      <alignment/>
    </xf>
    <xf numFmtId="0" fontId="9" fillId="0" borderId="214" xfId="0" applyFont="1" applyFill="1" applyBorder="1" applyAlignment="1">
      <alignment/>
    </xf>
    <xf numFmtId="0" fontId="11" fillId="0" borderId="148" xfId="0" applyFont="1" applyBorder="1" applyAlignment="1">
      <alignment/>
    </xf>
    <xf numFmtId="0" fontId="9" fillId="0" borderId="141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/>
    </xf>
    <xf numFmtId="0" fontId="9" fillId="0" borderId="215" xfId="0" applyFont="1" applyFill="1" applyBorder="1" applyAlignment="1">
      <alignment/>
    </xf>
    <xf numFmtId="0" fontId="9" fillId="0" borderId="143" xfId="0" applyFont="1" applyFill="1" applyBorder="1" applyAlignment="1">
      <alignment horizontal="center" wrapText="1"/>
    </xf>
    <xf numFmtId="0" fontId="9" fillId="0" borderId="141" xfId="0" applyFont="1" applyFill="1" applyBorder="1" applyAlignment="1">
      <alignment/>
    </xf>
    <xf numFmtId="0" fontId="9" fillId="0" borderId="142" xfId="0" applyFont="1" applyFill="1" applyBorder="1" applyAlignment="1">
      <alignment/>
    </xf>
    <xf numFmtId="0" fontId="9" fillId="0" borderId="173" xfId="0" applyFont="1" applyFill="1" applyBorder="1" applyAlignment="1">
      <alignment/>
    </xf>
    <xf numFmtId="0" fontId="9" fillId="0" borderId="213" xfId="0" applyFont="1" applyFill="1" applyBorder="1" applyAlignment="1">
      <alignment/>
    </xf>
    <xf numFmtId="0" fontId="9" fillId="0" borderId="149" xfId="0" applyFont="1" applyFill="1" applyBorder="1" applyAlignment="1">
      <alignment/>
    </xf>
    <xf numFmtId="0" fontId="9" fillId="0" borderId="208" xfId="0" applyFont="1" applyFill="1" applyBorder="1" applyAlignment="1">
      <alignment/>
    </xf>
    <xf numFmtId="0" fontId="9" fillId="0" borderId="210" xfId="0" applyFont="1" applyFill="1" applyBorder="1" applyAlignment="1">
      <alignment/>
    </xf>
    <xf numFmtId="0" fontId="9" fillId="0" borderId="205" xfId="0" applyFont="1" applyFill="1" applyBorder="1" applyAlignment="1">
      <alignment horizontal="center"/>
    </xf>
    <xf numFmtId="0" fontId="4" fillId="0" borderId="202" xfId="0" applyFont="1" applyFill="1" applyBorder="1" applyAlignment="1">
      <alignment/>
    </xf>
    <xf numFmtId="0" fontId="4" fillId="0" borderId="203" xfId="0" applyFont="1" applyFill="1" applyBorder="1" applyAlignment="1">
      <alignment/>
    </xf>
    <xf numFmtId="0" fontId="9" fillId="0" borderId="204" xfId="0" applyFont="1" applyFill="1" applyBorder="1" applyAlignment="1">
      <alignment/>
    </xf>
    <xf numFmtId="0" fontId="9" fillId="0" borderId="202" xfId="0" applyFont="1" applyFill="1" applyBorder="1" applyAlignment="1">
      <alignment horizontal="center"/>
    </xf>
    <xf numFmtId="0" fontId="7" fillId="0" borderId="204" xfId="0" applyFont="1" applyFill="1" applyBorder="1" applyAlignment="1">
      <alignment/>
    </xf>
    <xf numFmtId="0" fontId="4" fillId="0" borderId="201" xfId="0" applyFont="1" applyFill="1" applyBorder="1" applyAlignment="1">
      <alignment/>
    </xf>
    <xf numFmtId="0" fontId="9" fillId="0" borderId="216" xfId="0" applyFont="1" applyFill="1" applyBorder="1" applyAlignment="1">
      <alignment/>
    </xf>
    <xf numFmtId="0" fontId="9" fillId="0" borderId="217" xfId="0" applyFont="1" applyFill="1" applyBorder="1" applyAlignment="1">
      <alignment/>
    </xf>
    <xf numFmtId="0" fontId="11" fillId="0" borderId="204" xfId="0" applyFont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218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9" fillId="0" borderId="68" xfId="0" applyFont="1" applyFill="1" applyBorder="1" applyAlignment="1">
      <alignment horizontal="center" wrapText="1"/>
    </xf>
    <xf numFmtId="0" fontId="4" fillId="0" borderId="151" xfId="0" applyFont="1" applyFill="1" applyBorder="1" applyAlignment="1">
      <alignment/>
    </xf>
    <xf numFmtId="0" fontId="9" fillId="0" borderId="179" xfId="0" applyFont="1" applyFill="1" applyBorder="1" applyAlignment="1">
      <alignment horizontal="center" wrapText="1"/>
    </xf>
    <xf numFmtId="0" fontId="9" fillId="0" borderId="180" xfId="0" applyFont="1" applyFill="1" applyBorder="1" applyAlignment="1">
      <alignment horizontal="center" wrapText="1"/>
    </xf>
    <xf numFmtId="0" fontId="9" fillId="0" borderId="181" xfId="0" applyFont="1" applyFill="1" applyBorder="1" applyAlignment="1">
      <alignment horizontal="center" wrapText="1"/>
    </xf>
    <xf numFmtId="0" fontId="9" fillId="0" borderId="219" xfId="0" applyFont="1" applyFill="1" applyBorder="1" applyAlignment="1">
      <alignment horizontal="center" wrapText="1"/>
    </xf>
    <xf numFmtId="0" fontId="9" fillId="0" borderId="220" xfId="0" applyFont="1" applyFill="1" applyBorder="1" applyAlignment="1">
      <alignment horizontal="center"/>
    </xf>
    <xf numFmtId="0" fontId="7" fillId="0" borderId="117" xfId="0" applyFont="1" applyFill="1" applyBorder="1" applyAlignment="1">
      <alignment/>
    </xf>
    <xf numFmtId="0" fontId="7" fillId="0" borderId="116" xfId="0" applyFont="1" applyFill="1" applyBorder="1" applyAlignment="1">
      <alignment/>
    </xf>
    <xf numFmtId="0" fontId="7" fillId="0" borderId="221" xfId="0" applyFont="1" applyFill="1" applyBorder="1" applyAlignment="1">
      <alignment/>
    </xf>
    <xf numFmtId="0" fontId="7" fillId="0" borderId="222" xfId="0" applyFont="1" applyFill="1" applyBorder="1" applyAlignment="1">
      <alignment/>
    </xf>
    <xf numFmtId="0" fontId="9" fillId="0" borderId="223" xfId="0" applyFont="1" applyFill="1" applyBorder="1" applyAlignment="1">
      <alignment/>
    </xf>
    <xf numFmtId="0" fontId="9" fillId="0" borderId="224" xfId="0" applyFont="1" applyFill="1" applyBorder="1" applyAlignment="1">
      <alignment/>
    </xf>
    <xf numFmtId="0" fontId="9" fillId="0" borderId="114" xfId="0" applyFont="1" applyFill="1" applyBorder="1" applyAlignment="1">
      <alignment horizontal="center" wrapText="1"/>
    </xf>
    <xf numFmtId="0" fontId="9" fillId="0" borderId="116" xfId="0" applyFont="1" applyFill="1" applyBorder="1" applyAlignment="1">
      <alignment horizontal="center"/>
    </xf>
    <xf numFmtId="0" fontId="7" fillId="0" borderId="114" xfId="0" applyFont="1" applyFill="1" applyBorder="1" applyAlignment="1">
      <alignment/>
    </xf>
    <xf numFmtId="0" fontId="4" fillId="0" borderId="117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7" fillId="0" borderId="225" xfId="0" applyFont="1" applyFill="1" applyBorder="1" applyAlignment="1">
      <alignment/>
    </xf>
    <xf numFmtId="0" fontId="7" fillId="0" borderId="118" xfId="0" applyFont="1" applyFill="1" applyBorder="1" applyAlignment="1">
      <alignment/>
    </xf>
    <xf numFmtId="0" fontId="7" fillId="0" borderId="226" xfId="0" applyFont="1" applyFill="1" applyBorder="1" applyAlignment="1">
      <alignment/>
    </xf>
    <xf numFmtId="0" fontId="7" fillId="0" borderId="227" xfId="0" applyFont="1" applyFill="1" applyBorder="1" applyAlignment="1">
      <alignment/>
    </xf>
    <xf numFmtId="0" fontId="7" fillId="0" borderId="223" xfId="0" applyFont="1" applyFill="1" applyBorder="1" applyAlignment="1">
      <alignment/>
    </xf>
    <xf numFmtId="0" fontId="7" fillId="0" borderId="228" xfId="0" applyFont="1" applyFill="1" applyBorder="1" applyAlignment="1">
      <alignment/>
    </xf>
    <xf numFmtId="0" fontId="7" fillId="0" borderId="229" xfId="0" applyFont="1" applyFill="1" applyBorder="1" applyAlignment="1">
      <alignment/>
    </xf>
    <xf numFmtId="0" fontId="7" fillId="0" borderId="230" xfId="0" applyFont="1" applyFill="1" applyBorder="1" applyAlignment="1">
      <alignment/>
    </xf>
    <xf numFmtId="0" fontId="7" fillId="0" borderId="137" xfId="0" applyFont="1" applyFill="1" applyBorder="1" applyAlignment="1">
      <alignment/>
    </xf>
    <xf numFmtId="0" fontId="7" fillId="0" borderId="231" xfId="0" applyFont="1" applyFill="1" applyBorder="1" applyAlignment="1">
      <alignment/>
    </xf>
    <xf numFmtId="0" fontId="7" fillId="0" borderId="232" xfId="0" applyFont="1" applyFill="1" applyBorder="1" applyAlignment="1">
      <alignment/>
    </xf>
    <xf numFmtId="0" fontId="7" fillId="0" borderId="224" xfId="0" applyFont="1" applyFill="1" applyBorder="1" applyAlignment="1">
      <alignment/>
    </xf>
    <xf numFmtId="0" fontId="11" fillId="0" borderId="233" xfId="0" applyFont="1" applyBorder="1" applyAlignment="1">
      <alignment/>
    </xf>
    <xf numFmtId="0" fontId="11" fillId="0" borderId="234" xfId="0" applyFont="1" applyBorder="1" applyAlignment="1">
      <alignment/>
    </xf>
    <xf numFmtId="0" fontId="11" fillId="0" borderId="235" xfId="0" applyFont="1" applyBorder="1" applyAlignment="1">
      <alignment/>
    </xf>
    <xf numFmtId="0" fontId="7" fillId="0" borderId="143" xfId="0" applyFont="1" applyFill="1" applyBorder="1" applyAlignment="1">
      <alignment/>
    </xf>
    <xf numFmtId="0" fontId="7" fillId="0" borderId="236" xfId="0" applyFont="1" applyFill="1" applyBorder="1" applyAlignment="1">
      <alignment/>
    </xf>
    <xf numFmtId="0" fontId="2" fillId="0" borderId="146" xfId="0" applyFont="1" applyBorder="1" applyAlignment="1">
      <alignment/>
    </xf>
    <xf numFmtId="0" fontId="2" fillId="0" borderId="237" xfId="0" applyFont="1" applyBorder="1" applyAlignment="1">
      <alignment/>
    </xf>
    <xf numFmtId="0" fontId="2" fillId="0" borderId="238" xfId="0" applyFont="1" applyBorder="1" applyAlignment="1">
      <alignment/>
    </xf>
    <xf numFmtId="0" fontId="0" fillId="0" borderId="239" xfId="0" applyFont="1" applyBorder="1" applyAlignment="1">
      <alignment/>
    </xf>
    <xf numFmtId="0" fontId="0" fillId="0" borderId="240" xfId="0" applyBorder="1" applyAlignment="1">
      <alignment/>
    </xf>
    <xf numFmtId="0" fontId="0" fillId="0" borderId="10" xfId="0" applyBorder="1" applyAlignment="1">
      <alignment/>
    </xf>
    <xf numFmtId="0" fontId="27" fillId="0" borderId="241" xfId="0" applyFont="1" applyFill="1" applyBorder="1" applyAlignment="1">
      <alignment horizontal="left"/>
    </xf>
    <xf numFmtId="0" fontId="27" fillId="0" borderId="121" xfId="0" applyFont="1" applyFill="1" applyBorder="1" applyAlignment="1">
      <alignment horizontal="left"/>
    </xf>
    <xf numFmtId="0" fontId="0" fillId="0" borderId="121" xfId="0" applyFill="1" applyBorder="1" applyAlignment="1">
      <alignment/>
    </xf>
    <xf numFmtId="0" fontId="0" fillId="0" borderId="242" xfId="0" applyFill="1" applyBorder="1" applyAlignment="1">
      <alignment/>
    </xf>
    <xf numFmtId="0" fontId="27" fillId="0" borderId="243" xfId="0" applyFont="1" applyFill="1" applyBorder="1" applyAlignment="1">
      <alignment horizontal="left"/>
    </xf>
    <xf numFmtId="0" fontId="27" fillId="0" borderId="169" xfId="0" applyFont="1" applyFill="1" applyBorder="1" applyAlignment="1">
      <alignment horizontal="left"/>
    </xf>
    <xf numFmtId="0" fontId="0" fillId="0" borderId="169" xfId="0" applyFill="1" applyBorder="1" applyAlignment="1">
      <alignment/>
    </xf>
    <xf numFmtId="0" fontId="0" fillId="0" borderId="244" xfId="0" applyFill="1" applyBorder="1" applyAlignment="1">
      <alignment/>
    </xf>
    <xf numFmtId="0" fontId="0" fillId="0" borderId="0" xfId="0" applyAlignment="1">
      <alignment horizontal="right"/>
    </xf>
    <xf numFmtId="0" fontId="2" fillId="0" borderId="245" xfId="0" applyFont="1" applyBorder="1" applyAlignment="1">
      <alignment/>
    </xf>
    <xf numFmtId="0" fontId="0" fillId="0" borderId="21" xfId="0" applyBorder="1" applyAlignment="1">
      <alignment/>
    </xf>
    <xf numFmtId="0" fontId="27" fillId="0" borderId="66" xfId="0" applyFont="1" applyBorder="1" applyAlignment="1">
      <alignment/>
    </xf>
    <xf numFmtId="0" fontId="27" fillId="0" borderId="77" xfId="0" applyFont="1" applyBorder="1" applyAlignment="1">
      <alignment/>
    </xf>
    <xf numFmtId="0" fontId="0" fillId="0" borderId="89" xfId="0" applyBorder="1" applyAlignment="1">
      <alignment/>
    </xf>
    <xf numFmtId="0" fontId="0" fillId="0" borderId="92" xfId="0" applyBorder="1" applyAlignment="1">
      <alignment/>
    </xf>
    <xf numFmtId="0" fontId="0" fillId="0" borderId="91" xfId="0" applyFont="1" applyBorder="1" applyAlignment="1">
      <alignment/>
    </xf>
    <xf numFmtId="0" fontId="0" fillId="0" borderId="246" xfId="0" applyBorder="1" applyAlignment="1">
      <alignment/>
    </xf>
    <xf numFmtId="0" fontId="2" fillId="0" borderId="155" xfId="0" applyFont="1" applyBorder="1" applyAlignment="1">
      <alignment/>
    </xf>
    <xf numFmtId="0" fontId="2" fillId="0" borderId="247" xfId="0" applyFont="1" applyBorder="1" applyAlignment="1">
      <alignment/>
    </xf>
    <xf numFmtId="0" fontId="5" fillId="0" borderId="248" xfId="0" applyFont="1" applyBorder="1" applyAlignment="1">
      <alignment/>
    </xf>
    <xf numFmtId="0" fontId="5" fillId="0" borderId="139" xfId="0" applyFont="1" applyBorder="1" applyAlignment="1">
      <alignment/>
    </xf>
    <xf numFmtId="0" fontId="27" fillId="0" borderId="79" xfId="0" applyFont="1" applyBorder="1" applyAlignment="1">
      <alignment/>
    </xf>
    <xf numFmtId="0" fontId="27" fillId="0" borderId="173" xfId="0" applyFont="1" applyBorder="1" applyAlignment="1">
      <alignment/>
    </xf>
    <xf numFmtId="0" fontId="0" fillId="0" borderId="91" xfId="0" applyBorder="1" applyAlignment="1">
      <alignment/>
    </xf>
    <xf numFmtId="0" fontId="0" fillId="0" borderId="94" xfId="0" applyBorder="1" applyAlignment="1">
      <alignment/>
    </xf>
    <xf numFmtId="0" fontId="0" fillId="0" borderId="249" xfId="0" applyBorder="1" applyAlignment="1">
      <alignment/>
    </xf>
    <xf numFmtId="0" fontId="27" fillId="0" borderId="78" xfId="0" applyFont="1" applyBorder="1" applyAlignment="1">
      <alignment/>
    </xf>
    <xf numFmtId="0" fontId="0" fillId="0" borderId="90" xfId="0" applyBorder="1" applyAlignment="1">
      <alignment/>
    </xf>
    <xf numFmtId="0" fontId="0" fillId="0" borderId="250" xfId="0" applyBorder="1" applyAlignment="1">
      <alignment/>
    </xf>
    <xf numFmtId="0" fontId="16" fillId="0" borderId="100" xfId="0" applyFont="1" applyFill="1" applyBorder="1" applyAlignment="1">
      <alignment/>
    </xf>
    <xf numFmtId="0" fontId="10" fillId="0" borderId="251" xfId="0" applyFont="1" applyFill="1" applyBorder="1" applyAlignment="1">
      <alignment horizontal="center" wrapText="1"/>
    </xf>
    <xf numFmtId="0" fontId="10" fillId="0" borderId="252" xfId="0" applyFont="1" applyFill="1" applyBorder="1" applyAlignment="1">
      <alignment horizontal="center" wrapText="1"/>
    </xf>
    <xf numFmtId="0" fontId="10" fillId="0" borderId="215" xfId="0" applyFont="1" applyFill="1" applyBorder="1" applyAlignment="1">
      <alignment/>
    </xf>
    <xf numFmtId="0" fontId="10" fillId="0" borderId="206" xfId="0" applyFont="1" applyFill="1" applyBorder="1" applyAlignment="1">
      <alignment/>
    </xf>
    <xf numFmtId="0" fontId="10" fillId="0" borderId="141" xfId="0" applyFont="1" applyFill="1" applyBorder="1" applyAlignment="1">
      <alignment/>
    </xf>
    <xf numFmtId="0" fontId="10" fillId="0" borderId="142" xfId="0" applyFont="1" applyFill="1" applyBorder="1" applyAlignment="1">
      <alignment/>
    </xf>
    <xf numFmtId="0" fontId="13" fillId="0" borderId="143" xfId="0" applyFont="1" applyBorder="1" applyAlignment="1">
      <alignment/>
    </xf>
    <xf numFmtId="0" fontId="17" fillId="0" borderId="61" xfId="0" applyFont="1" applyBorder="1" applyAlignment="1">
      <alignment/>
    </xf>
    <xf numFmtId="0" fontId="6" fillId="0" borderId="215" xfId="0" applyFont="1" applyBorder="1" applyAlignment="1">
      <alignment/>
    </xf>
    <xf numFmtId="0" fontId="10" fillId="0" borderId="114" xfId="0" applyFont="1" applyFill="1" applyBorder="1" applyAlignment="1">
      <alignment horizontal="center" wrapText="1"/>
    </xf>
    <xf numFmtId="0" fontId="10" fillId="0" borderId="116" xfId="0" applyFont="1" applyFill="1" applyBorder="1" applyAlignment="1">
      <alignment horizontal="center" wrapText="1"/>
    </xf>
    <xf numFmtId="0" fontId="10" fillId="0" borderId="236" xfId="0" applyFont="1" applyFill="1" applyBorder="1" applyAlignment="1">
      <alignment/>
    </xf>
    <xf numFmtId="0" fontId="10" fillId="0" borderId="118" xfId="0" applyFont="1" applyFill="1" applyBorder="1" applyAlignment="1">
      <alignment/>
    </xf>
    <xf numFmtId="0" fontId="10" fillId="0" borderId="230" xfId="0" applyFont="1" applyFill="1" applyBorder="1" applyAlignment="1">
      <alignment/>
    </xf>
    <xf numFmtId="0" fontId="10" fillId="0" borderId="137" xfId="0" applyFont="1" applyFill="1" applyBorder="1" applyAlignment="1">
      <alignment/>
    </xf>
    <xf numFmtId="0" fontId="10" fillId="0" borderId="223" xfId="0" applyFont="1" applyFill="1" applyBorder="1" applyAlignment="1">
      <alignment/>
    </xf>
    <xf numFmtId="0" fontId="10" fillId="0" borderId="228" xfId="0" applyFont="1" applyFill="1" applyBorder="1" applyAlignment="1">
      <alignment/>
    </xf>
    <xf numFmtId="0" fontId="10" fillId="0" borderId="253" xfId="0" applyFont="1" applyFill="1" applyBorder="1" applyAlignment="1">
      <alignment/>
    </xf>
    <xf numFmtId="0" fontId="10" fillId="0" borderId="185" xfId="0" applyFont="1" applyFill="1" applyBorder="1" applyAlignment="1">
      <alignment/>
    </xf>
    <xf numFmtId="0" fontId="10" fillId="0" borderId="116" xfId="0" applyFont="1" applyFill="1" applyBorder="1" applyAlignment="1">
      <alignment/>
    </xf>
    <xf numFmtId="0" fontId="10" fillId="0" borderId="254" xfId="0" applyFont="1" applyFill="1" applyBorder="1" applyAlignment="1">
      <alignment/>
    </xf>
    <xf numFmtId="0" fontId="10" fillId="0" borderId="109" xfId="0" applyFont="1" applyFill="1" applyBorder="1" applyAlignment="1">
      <alignment/>
    </xf>
    <xf numFmtId="0" fontId="6" fillId="0" borderId="223" xfId="0" applyFont="1" applyFill="1" applyBorder="1" applyAlignment="1">
      <alignment/>
    </xf>
    <xf numFmtId="0" fontId="6" fillId="0" borderId="228" xfId="0" applyFont="1" applyFill="1" applyBorder="1" applyAlignment="1">
      <alignment/>
    </xf>
    <xf numFmtId="0" fontId="10" fillId="0" borderId="114" xfId="0" applyFont="1" applyFill="1" applyBorder="1" applyAlignment="1">
      <alignment/>
    </xf>
    <xf numFmtId="0" fontId="10" fillId="0" borderId="117" xfId="0" applyFont="1" applyFill="1" applyBorder="1" applyAlignment="1">
      <alignment/>
    </xf>
    <xf numFmtId="0" fontId="10" fillId="0" borderId="255" xfId="0" applyFont="1" applyFill="1" applyBorder="1" applyAlignment="1">
      <alignment/>
    </xf>
    <xf numFmtId="0" fontId="10" fillId="0" borderId="256" xfId="0" applyFont="1" applyFill="1" applyBorder="1" applyAlignment="1">
      <alignment/>
    </xf>
    <xf numFmtId="0" fontId="16" fillId="0" borderId="228" xfId="0" applyFont="1" applyFill="1" applyBorder="1" applyAlignment="1">
      <alignment/>
    </xf>
    <xf numFmtId="0" fontId="13" fillId="0" borderId="114" xfId="0" applyFont="1" applyBorder="1" applyAlignment="1">
      <alignment/>
    </xf>
    <xf numFmtId="0" fontId="13" fillId="0" borderId="185" xfId="0" applyFont="1" applyBorder="1" applyAlignment="1">
      <alignment/>
    </xf>
    <xf numFmtId="0" fontId="17" fillId="0" borderId="117" xfId="0" applyFont="1" applyBorder="1" applyAlignment="1">
      <alignment/>
    </xf>
    <xf numFmtId="0" fontId="17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257" xfId="0" applyFont="1" applyBorder="1" applyAlignment="1">
      <alignment/>
    </xf>
    <xf numFmtId="0" fontId="6" fillId="0" borderId="258" xfId="0" applyFont="1" applyBorder="1" applyAlignment="1">
      <alignment/>
    </xf>
    <xf numFmtId="0" fontId="0" fillId="0" borderId="259" xfId="0" applyFont="1" applyFill="1" applyBorder="1" applyAlignment="1">
      <alignment/>
    </xf>
    <xf numFmtId="0" fontId="0" fillId="0" borderId="259" xfId="0" applyFont="1" applyBorder="1" applyAlignment="1">
      <alignment/>
    </xf>
    <xf numFmtId="0" fontId="27" fillId="0" borderId="259" xfId="0" applyFont="1" applyBorder="1" applyAlignment="1">
      <alignment/>
    </xf>
    <xf numFmtId="0" fontId="27" fillId="0" borderId="260" xfId="0" applyFont="1" applyBorder="1" applyAlignment="1">
      <alignment/>
    </xf>
    <xf numFmtId="0" fontId="27" fillId="0" borderId="111" xfId="0" applyFont="1" applyBorder="1" applyAlignment="1">
      <alignment/>
    </xf>
    <xf numFmtId="0" fontId="0" fillId="0" borderId="261" xfId="0" applyFont="1" applyBorder="1" applyAlignment="1">
      <alignment/>
    </xf>
    <xf numFmtId="0" fontId="0" fillId="0" borderId="111" xfId="0" applyFont="1" applyBorder="1" applyAlignment="1">
      <alignment/>
    </xf>
    <xf numFmtId="0" fontId="27" fillId="0" borderId="73" xfId="0" applyFont="1" applyBorder="1" applyAlignment="1">
      <alignment/>
    </xf>
    <xf numFmtId="0" fontId="27" fillId="0" borderId="48" xfId="0" applyFont="1" applyBorder="1" applyAlignment="1">
      <alignment/>
    </xf>
    <xf numFmtId="0" fontId="0" fillId="0" borderId="174" xfId="0" applyFont="1" applyBorder="1" applyAlignment="1">
      <alignment/>
    </xf>
    <xf numFmtId="0" fontId="0" fillId="0" borderId="159" xfId="0" applyFont="1" applyFill="1" applyBorder="1" applyAlignment="1">
      <alignment/>
    </xf>
    <xf numFmtId="0" fontId="27" fillId="0" borderId="174" xfId="0" applyFont="1" applyBorder="1" applyAlignment="1">
      <alignment/>
    </xf>
    <xf numFmtId="0" fontId="27" fillId="0" borderId="170" xfId="0" applyFont="1" applyBorder="1" applyAlignment="1">
      <alignment/>
    </xf>
    <xf numFmtId="0" fontId="27" fillId="0" borderId="159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59" xfId="0" applyFont="1" applyBorder="1" applyAlignment="1">
      <alignment/>
    </xf>
    <xf numFmtId="0" fontId="0" fillId="0" borderId="262" xfId="0" applyFont="1" applyBorder="1" applyAlignment="1">
      <alignment/>
    </xf>
    <xf numFmtId="0" fontId="0" fillId="0" borderId="263" xfId="0" applyFont="1" applyBorder="1" applyAlignment="1">
      <alignment/>
    </xf>
    <xf numFmtId="0" fontId="0" fillId="0" borderId="26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9" fillId="0" borderId="7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4" xfId="0" applyFont="1" applyFill="1" applyBorder="1" applyAlignment="1">
      <alignment horizontal="left"/>
    </xf>
    <xf numFmtId="0" fontId="4" fillId="0" borderId="265" xfId="0" applyFont="1" applyFill="1" applyBorder="1" applyAlignment="1">
      <alignment/>
    </xf>
    <xf numFmtId="0" fontId="4" fillId="0" borderId="159" xfId="0" applyFont="1" applyFill="1" applyBorder="1" applyAlignment="1">
      <alignment/>
    </xf>
    <xf numFmtId="0" fontId="5" fillId="0" borderId="66" xfId="0" applyFont="1" applyFill="1" applyBorder="1" applyAlignment="1">
      <alignment horizontal="left"/>
    </xf>
    <xf numFmtId="0" fontId="9" fillId="0" borderId="87" xfId="0" applyFont="1" applyFill="1" applyBorder="1" applyAlignment="1">
      <alignment horizontal="left"/>
    </xf>
    <xf numFmtId="0" fontId="9" fillId="0" borderId="88" xfId="0" applyFont="1" applyFill="1" applyBorder="1" applyAlignment="1">
      <alignment horizontal="left"/>
    </xf>
    <xf numFmtId="0" fontId="9" fillId="0" borderId="89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left"/>
    </xf>
    <xf numFmtId="0" fontId="4" fillId="0" borderId="92" xfId="0" applyFont="1" applyBorder="1" applyAlignment="1">
      <alignment/>
    </xf>
    <xf numFmtId="0" fontId="4" fillId="0" borderId="89" xfId="0" applyFont="1" applyFill="1" applyBorder="1" applyAlignment="1">
      <alignment horizontal="left" wrapText="1"/>
    </xf>
    <xf numFmtId="0" fontId="4" fillId="0" borderId="92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9" fillId="0" borderId="90" xfId="0" applyFont="1" applyFill="1" applyBorder="1" applyAlignment="1">
      <alignment horizontal="left"/>
    </xf>
    <xf numFmtId="0" fontId="4" fillId="0" borderId="152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0" fontId="9" fillId="0" borderId="266" xfId="0" applyFont="1" applyFill="1" applyBorder="1" applyAlignment="1">
      <alignment horizontal="center" wrapText="1"/>
    </xf>
    <xf numFmtId="0" fontId="4" fillId="0" borderId="186" xfId="0" applyFont="1" applyFill="1" applyBorder="1" applyAlignment="1">
      <alignment/>
    </xf>
    <xf numFmtId="0" fontId="4" fillId="0" borderId="267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5" fillId="0" borderId="268" xfId="0" applyFont="1" applyFill="1" applyBorder="1" applyAlignment="1">
      <alignment/>
    </xf>
    <xf numFmtId="0" fontId="4" fillId="0" borderId="269" xfId="0" applyFont="1" applyFill="1" applyBorder="1" applyAlignment="1">
      <alignment/>
    </xf>
    <xf numFmtId="0" fontId="9" fillId="0" borderId="270" xfId="0" applyFont="1" applyFill="1" applyBorder="1" applyAlignment="1">
      <alignment horizontal="left"/>
    </xf>
    <xf numFmtId="0" fontId="4" fillId="0" borderId="271" xfId="0" applyFont="1" applyFill="1" applyBorder="1" applyAlignment="1">
      <alignment horizontal="left"/>
    </xf>
    <xf numFmtId="0" fontId="4" fillId="0" borderId="272" xfId="0" applyFont="1" applyFill="1" applyBorder="1" applyAlignment="1">
      <alignment/>
    </xf>
    <xf numFmtId="0" fontId="4" fillId="0" borderId="27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7" fillId="0" borderId="14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46" xfId="0" applyFont="1" applyBorder="1" applyAlignment="1">
      <alignment/>
    </xf>
    <xf numFmtId="0" fontId="9" fillId="0" borderId="5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0" fillId="0" borderId="55" xfId="0" applyFont="1" applyFill="1" applyBorder="1" applyAlignment="1">
      <alignment horizontal="center" wrapText="1"/>
    </xf>
    <xf numFmtId="0" fontId="6" fillId="0" borderId="83" xfId="0" applyFont="1" applyBorder="1" applyAlignment="1">
      <alignment/>
    </xf>
    <xf numFmtId="0" fontId="6" fillId="0" borderId="274" xfId="0" applyFont="1" applyBorder="1" applyAlignment="1">
      <alignment/>
    </xf>
    <xf numFmtId="0" fontId="10" fillId="0" borderId="275" xfId="0" applyFont="1" applyFill="1" applyBorder="1" applyAlignment="1">
      <alignment horizontal="center" wrapText="1"/>
    </xf>
    <xf numFmtId="0" fontId="10" fillId="0" borderId="276" xfId="0" applyFont="1" applyFill="1" applyBorder="1" applyAlignment="1">
      <alignment horizontal="center" wrapText="1"/>
    </xf>
    <xf numFmtId="0" fontId="10" fillId="0" borderId="277" xfId="0" applyFont="1" applyFill="1" applyBorder="1" applyAlignment="1">
      <alignment horizontal="center" wrapText="1"/>
    </xf>
    <xf numFmtId="0" fontId="10" fillId="0" borderId="171" xfId="0" applyFont="1" applyFill="1" applyBorder="1" applyAlignment="1">
      <alignment horizontal="center" wrapText="1"/>
    </xf>
    <xf numFmtId="0" fontId="10" fillId="0" borderId="146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49" xfId="0" applyFont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0" borderId="278" xfId="0" applyFont="1" applyFill="1" applyBorder="1" applyAlignment="1">
      <alignment horizontal="center" wrapText="1"/>
    </xf>
    <xf numFmtId="0" fontId="13" fillId="0" borderId="245" xfId="0" applyFont="1" applyBorder="1" applyAlignment="1">
      <alignment horizontal="center" wrapText="1"/>
    </xf>
    <xf numFmtId="0" fontId="10" fillId="0" borderId="245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27" xfId="0" applyFont="1" applyBorder="1" applyAlignment="1">
      <alignment horizontal="center" shrinkToFit="1"/>
    </xf>
    <xf numFmtId="0" fontId="0" fillId="0" borderId="24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77" xfId="0" applyFont="1" applyBorder="1" applyAlignment="1">
      <alignment horizontal="center"/>
    </xf>
    <xf numFmtId="0" fontId="8" fillId="0" borderId="158" xfId="0" applyFont="1" applyBorder="1" applyAlignment="1">
      <alignment horizontal="left" wrapText="1"/>
    </xf>
    <xf numFmtId="0" fontId="8" fillId="0" borderId="159" xfId="0" applyFont="1" applyBorder="1" applyAlignment="1">
      <alignment horizontal="left" wrapText="1"/>
    </xf>
    <xf numFmtId="0" fontId="8" fillId="0" borderId="186" xfId="0" applyFont="1" applyBorder="1" applyAlignment="1">
      <alignment horizontal="left" wrapText="1"/>
    </xf>
    <xf numFmtId="0" fontId="8" fillId="0" borderId="79" xfId="0" applyFont="1" applyBorder="1" applyAlignment="1">
      <alignment horizontal="left" wrapText="1"/>
    </xf>
    <xf numFmtId="0" fontId="2" fillId="0" borderId="77" xfId="0" applyFont="1" applyBorder="1" applyAlignment="1">
      <alignment horizontal="center" vertical="center" wrapText="1"/>
    </xf>
    <xf numFmtId="0" fontId="8" fillId="0" borderId="271" xfId="0" applyFont="1" applyBorder="1" applyAlignment="1">
      <alignment wrapText="1"/>
    </xf>
    <xf numFmtId="0" fontId="8" fillId="0" borderId="279" xfId="0" applyFont="1" applyBorder="1" applyAlignment="1">
      <alignment wrapText="1"/>
    </xf>
    <xf numFmtId="0" fontId="8" fillId="0" borderId="79" xfId="0" applyFont="1" applyBorder="1" applyAlignment="1">
      <alignment wrapText="1"/>
    </xf>
    <xf numFmtId="0" fontId="21" fillId="0" borderId="77" xfId="0" applyFont="1" applyBorder="1" applyAlignment="1">
      <alignment horizontal="center" vertical="center" wrapText="1"/>
    </xf>
    <xf numFmtId="0" fontId="8" fillId="0" borderId="77" xfId="0" applyFont="1" applyBorder="1" applyAlignment="1">
      <alignment/>
    </xf>
    <xf numFmtId="0" fontId="8" fillId="0" borderId="77" xfId="0" applyFont="1" applyBorder="1" applyAlignment="1">
      <alignment horizontal="left" wrapText="1"/>
    </xf>
    <xf numFmtId="0" fontId="25" fillId="0" borderId="78" xfId="0" applyFont="1" applyBorder="1" applyAlignment="1">
      <alignment horizontal="left"/>
    </xf>
    <xf numFmtId="0" fontId="25" fillId="0" borderId="186" xfId="0" applyFont="1" applyBorder="1" applyAlignment="1">
      <alignment horizontal="left"/>
    </xf>
    <xf numFmtId="0" fontId="25" fillId="0" borderId="7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151" xfId="0" applyBorder="1" applyAlignment="1">
      <alignment horizontal="left"/>
    </xf>
    <xf numFmtId="0" fontId="0" fillId="0" borderId="186" xfId="0" applyBorder="1" applyAlignment="1">
      <alignment horizontal="left"/>
    </xf>
    <xf numFmtId="0" fontId="0" fillId="0" borderId="265" xfId="0" applyBorder="1" applyAlignment="1">
      <alignment horizontal="left"/>
    </xf>
    <xf numFmtId="0" fontId="0" fillId="0" borderId="6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8" xfId="0" applyBorder="1" applyAlignment="1">
      <alignment wrapText="1"/>
    </xf>
    <xf numFmtId="0" fontId="2" fillId="0" borderId="280" xfId="0" applyFont="1" applyBorder="1" applyAlignment="1">
      <alignment horizontal="center"/>
    </xf>
    <xf numFmtId="0" fontId="2" fillId="0" borderId="281" xfId="0" applyFont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109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8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18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8" fillId="0" borderId="39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 wrapText="1"/>
    </xf>
    <xf numFmtId="0" fontId="2" fillId="0" borderId="27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F1">
      <selection activeCell="L14" sqref="L14:L16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3" width="9.875" style="0" customWidth="1"/>
    <col min="14" max="15" width="10.00390625" style="0" customWidth="1"/>
    <col min="16" max="16" width="0" style="0" hidden="1" customWidth="1"/>
  </cols>
  <sheetData>
    <row r="1" spans="7:15" ht="12.75">
      <c r="G1" s="1080" t="s">
        <v>692</v>
      </c>
      <c r="H1" s="1080"/>
      <c r="I1" s="1080"/>
      <c r="J1" s="1080"/>
      <c r="K1" s="1080"/>
      <c r="L1" s="1080"/>
      <c r="O1" s="2"/>
    </row>
    <row r="3" spans="2:15" ht="12.75">
      <c r="B3" s="1079" t="s">
        <v>155</v>
      </c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3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388</v>
      </c>
      <c r="M4" s="4"/>
      <c r="N4" s="4"/>
      <c r="O4" s="4"/>
    </row>
    <row r="5" spans="1:16" ht="24">
      <c r="A5" s="5" t="s">
        <v>301</v>
      </c>
      <c r="B5" s="6" t="s">
        <v>302</v>
      </c>
      <c r="C5" s="6" t="s">
        <v>538</v>
      </c>
      <c r="D5" s="6" t="s">
        <v>156</v>
      </c>
      <c r="E5" s="6" t="s">
        <v>157</v>
      </c>
      <c r="F5" s="6" t="s">
        <v>168</v>
      </c>
      <c r="G5" s="7" t="s">
        <v>303</v>
      </c>
      <c r="H5" s="6" t="s">
        <v>302</v>
      </c>
      <c r="I5" s="6" t="s">
        <v>539</v>
      </c>
      <c r="J5" s="6" t="s">
        <v>156</v>
      </c>
      <c r="K5" s="6" t="s">
        <v>158</v>
      </c>
      <c r="L5" s="6" t="s">
        <v>167</v>
      </c>
      <c r="M5" s="8"/>
      <c r="N5" s="8"/>
      <c r="P5" s="9"/>
    </row>
    <row r="6" spans="1:16" ht="12.75">
      <c r="A6" s="10" t="s">
        <v>304</v>
      </c>
      <c r="B6" s="11">
        <v>291921</v>
      </c>
      <c r="C6" s="11">
        <v>243652</v>
      </c>
      <c r="D6" s="11">
        <v>259422</v>
      </c>
      <c r="E6" s="11">
        <v>239874</v>
      </c>
      <c r="F6" s="11">
        <v>240894</v>
      </c>
      <c r="G6" s="12" t="s">
        <v>305</v>
      </c>
      <c r="H6" s="13">
        <v>767607</v>
      </c>
      <c r="I6" s="13">
        <v>751811</v>
      </c>
      <c r="J6" s="13">
        <v>774402</v>
      </c>
      <c r="K6" s="13">
        <v>747133</v>
      </c>
      <c r="L6" s="13">
        <v>761157</v>
      </c>
      <c r="M6" s="14"/>
      <c r="N6" s="14"/>
      <c r="P6" s="15"/>
    </row>
    <row r="7" spans="1:16" ht="12.75">
      <c r="A7" s="16" t="s">
        <v>306</v>
      </c>
      <c r="B7" s="17">
        <v>309300</v>
      </c>
      <c r="C7" s="17">
        <v>309300</v>
      </c>
      <c r="D7" s="17">
        <v>281970</v>
      </c>
      <c r="E7" s="17">
        <v>325000</v>
      </c>
      <c r="F7" s="17">
        <v>325000</v>
      </c>
      <c r="G7" s="18" t="s">
        <v>307</v>
      </c>
      <c r="H7" s="19">
        <v>243099</v>
      </c>
      <c r="I7" s="19">
        <v>194260</v>
      </c>
      <c r="J7" s="19">
        <v>199813</v>
      </c>
      <c r="K7" s="19">
        <v>195102</v>
      </c>
      <c r="L7" s="19">
        <v>198648</v>
      </c>
      <c r="M7" s="8"/>
      <c r="N7" s="8"/>
      <c r="P7" s="20"/>
    </row>
    <row r="8" spans="1:16" ht="12.75">
      <c r="A8" s="16" t="s">
        <v>308</v>
      </c>
      <c r="B8" s="17">
        <v>2299</v>
      </c>
      <c r="C8" s="17">
        <v>2000</v>
      </c>
      <c r="D8" s="17">
        <v>2000</v>
      </c>
      <c r="E8" s="17">
        <v>1000</v>
      </c>
      <c r="F8" s="17">
        <v>1000</v>
      </c>
      <c r="G8" s="18" t="s">
        <v>309</v>
      </c>
      <c r="H8" s="17">
        <v>596119</v>
      </c>
      <c r="I8" s="17">
        <v>583936</v>
      </c>
      <c r="J8" s="17">
        <v>626912</v>
      </c>
      <c r="K8" s="17">
        <v>639947</v>
      </c>
      <c r="L8" s="17">
        <v>645835</v>
      </c>
      <c r="M8" s="8"/>
      <c r="N8" s="8"/>
      <c r="P8" s="20"/>
    </row>
    <row r="9" spans="1:16" ht="12.75">
      <c r="A9" s="16" t="s">
        <v>310</v>
      </c>
      <c r="B9" s="17">
        <v>6405</v>
      </c>
      <c r="C9" s="17">
        <v>10233</v>
      </c>
      <c r="D9" s="17">
        <v>10431</v>
      </c>
      <c r="E9" s="17">
        <v>12762</v>
      </c>
      <c r="F9" s="17">
        <v>13762</v>
      </c>
      <c r="G9" s="18" t="s">
        <v>311</v>
      </c>
      <c r="H9" s="17">
        <v>62929</v>
      </c>
      <c r="I9" s="17">
        <v>7364</v>
      </c>
      <c r="J9" s="17">
        <v>11209</v>
      </c>
      <c r="K9" s="17">
        <v>7510</v>
      </c>
      <c r="L9" s="17">
        <v>7843</v>
      </c>
      <c r="M9" s="8"/>
      <c r="N9" s="8"/>
      <c r="P9" s="20"/>
    </row>
    <row r="10" spans="1:16" ht="12.75">
      <c r="A10" s="16" t="s">
        <v>312</v>
      </c>
      <c r="B10" s="17">
        <v>117593</v>
      </c>
      <c r="C10" s="17">
        <v>110848</v>
      </c>
      <c r="D10" s="17">
        <v>145477</v>
      </c>
      <c r="E10" s="17">
        <v>129278</v>
      </c>
      <c r="F10" s="17">
        <v>129278</v>
      </c>
      <c r="G10" s="18" t="s">
        <v>313</v>
      </c>
      <c r="H10" s="17">
        <v>24785</v>
      </c>
      <c r="I10" s="17">
        <v>19635</v>
      </c>
      <c r="J10" s="17">
        <v>21291</v>
      </c>
      <c r="K10" s="17">
        <v>13200</v>
      </c>
      <c r="L10" s="17">
        <v>15308</v>
      </c>
      <c r="M10" s="8"/>
      <c r="N10" s="8"/>
      <c r="P10" s="20"/>
    </row>
    <row r="11" spans="1:16" ht="12.75">
      <c r="A11" s="16" t="s">
        <v>314</v>
      </c>
      <c r="B11" s="17">
        <v>1868</v>
      </c>
      <c r="C11" s="17">
        <v>0</v>
      </c>
      <c r="D11" s="17">
        <v>1405</v>
      </c>
      <c r="E11" s="17">
        <v>0</v>
      </c>
      <c r="F11" s="17">
        <v>0</v>
      </c>
      <c r="G11" s="18" t="s">
        <v>315</v>
      </c>
      <c r="H11" s="19">
        <v>40156</v>
      </c>
      <c r="I11" s="19">
        <v>53381</v>
      </c>
      <c r="J11" s="19">
        <v>58806</v>
      </c>
      <c r="K11" s="19">
        <v>50724</v>
      </c>
      <c r="L11" s="19">
        <v>58337</v>
      </c>
      <c r="M11" s="8"/>
      <c r="N11" s="8"/>
      <c r="P11" s="20"/>
    </row>
    <row r="12" spans="1:16" ht="12.75">
      <c r="A12" s="16" t="s">
        <v>316</v>
      </c>
      <c r="B12" s="17">
        <v>546147</v>
      </c>
      <c r="C12" s="17">
        <v>516593</v>
      </c>
      <c r="D12" s="17">
        <v>562706</v>
      </c>
      <c r="E12" s="17">
        <v>597254</v>
      </c>
      <c r="F12" s="17">
        <v>608315</v>
      </c>
      <c r="G12" s="18" t="s">
        <v>317</v>
      </c>
      <c r="H12" s="19">
        <v>182</v>
      </c>
      <c r="I12" s="19">
        <v>1029</v>
      </c>
      <c r="J12" s="19">
        <v>10937</v>
      </c>
      <c r="K12" s="19">
        <v>1418</v>
      </c>
      <c r="L12" s="19">
        <v>1418</v>
      </c>
      <c r="M12" s="8"/>
      <c r="N12" s="8"/>
      <c r="P12" s="20"/>
    </row>
    <row r="13" spans="1:16" ht="12.75">
      <c r="A13" s="16" t="s">
        <v>318</v>
      </c>
      <c r="B13" s="17">
        <v>0</v>
      </c>
      <c r="C13" s="17">
        <v>1000</v>
      </c>
      <c r="D13" s="17">
        <v>1966</v>
      </c>
      <c r="E13" s="17">
        <v>35222</v>
      </c>
      <c r="F13" s="17">
        <v>16354</v>
      </c>
      <c r="G13" s="18" t="s">
        <v>319</v>
      </c>
      <c r="H13" s="17">
        <v>33350</v>
      </c>
      <c r="I13" s="17">
        <v>56860</v>
      </c>
      <c r="J13" s="17">
        <v>53860</v>
      </c>
      <c r="K13" s="17">
        <v>29700</v>
      </c>
      <c r="L13" s="17">
        <v>29700</v>
      </c>
      <c r="M13" s="8"/>
      <c r="N13" s="8"/>
      <c r="P13" s="20"/>
    </row>
    <row r="14" spans="1:16" ht="12.75">
      <c r="A14" s="16" t="s">
        <v>320</v>
      </c>
      <c r="B14" s="17">
        <v>221608</v>
      </c>
      <c r="C14" s="17">
        <v>118049</v>
      </c>
      <c r="D14" s="17">
        <v>121269</v>
      </c>
      <c r="E14" s="17">
        <v>118309</v>
      </c>
      <c r="F14" s="17">
        <v>117939</v>
      </c>
      <c r="G14" s="18" t="s">
        <v>321</v>
      </c>
      <c r="H14" s="17">
        <v>54972</v>
      </c>
      <c r="I14" s="17">
        <v>84710</v>
      </c>
      <c r="J14" s="17">
        <v>88539</v>
      </c>
      <c r="K14" s="17">
        <v>41194</v>
      </c>
      <c r="L14" s="17">
        <v>42880</v>
      </c>
      <c r="M14" s="8"/>
      <c r="N14" s="8"/>
      <c r="P14" s="20"/>
    </row>
    <row r="15" spans="1:16" ht="12.75">
      <c r="A15" s="21" t="s">
        <v>322</v>
      </c>
      <c r="B15" s="17">
        <v>0</v>
      </c>
      <c r="C15" s="17">
        <v>0</v>
      </c>
      <c r="D15" s="17">
        <v>250</v>
      </c>
      <c r="E15" s="17">
        <v>0</v>
      </c>
      <c r="F15" s="17">
        <v>0</v>
      </c>
      <c r="G15" s="18" t="s">
        <v>323</v>
      </c>
      <c r="H15" s="17">
        <v>914622</v>
      </c>
      <c r="I15" s="17">
        <v>1108142</v>
      </c>
      <c r="J15" s="17">
        <v>1147713</v>
      </c>
      <c r="K15" s="17">
        <v>86400</v>
      </c>
      <c r="L15" s="17">
        <v>120096</v>
      </c>
      <c r="M15" s="8"/>
      <c r="N15" s="8"/>
      <c r="P15" s="20"/>
    </row>
    <row r="16" spans="1:16" ht="12.75">
      <c r="A16" s="16" t="s">
        <v>324</v>
      </c>
      <c r="B16" s="17">
        <v>706585</v>
      </c>
      <c r="C16" s="17">
        <v>837959</v>
      </c>
      <c r="D16" s="17">
        <v>854534</v>
      </c>
      <c r="E16" s="17">
        <v>122658</v>
      </c>
      <c r="F16" s="17">
        <v>122658</v>
      </c>
      <c r="G16" s="18" t="s">
        <v>325</v>
      </c>
      <c r="H16" s="17">
        <v>54060</v>
      </c>
      <c r="I16" s="17">
        <v>4000</v>
      </c>
      <c r="J16" s="17">
        <v>32765</v>
      </c>
      <c r="K16" s="17">
        <v>13000</v>
      </c>
      <c r="L16" s="17">
        <v>30215</v>
      </c>
      <c r="M16" s="8"/>
      <c r="N16" s="8"/>
      <c r="P16" s="20"/>
    </row>
    <row r="17" spans="1:16" ht="12.75">
      <c r="A17" s="16" t="s">
        <v>326</v>
      </c>
      <c r="B17" s="17">
        <v>11400</v>
      </c>
      <c r="C17" s="17">
        <v>7800</v>
      </c>
      <c r="D17" s="17">
        <v>12597</v>
      </c>
      <c r="E17" s="17">
        <v>9469</v>
      </c>
      <c r="F17" s="17">
        <v>700</v>
      </c>
      <c r="G17" s="18" t="s">
        <v>327</v>
      </c>
      <c r="H17" s="17">
        <v>0</v>
      </c>
      <c r="I17" s="17">
        <v>0</v>
      </c>
      <c r="J17" s="17">
        <v>0</v>
      </c>
      <c r="K17" s="17">
        <v>0</v>
      </c>
      <c r="L17" s="17">
        <v>474</v>
      </c>
      <c r="M17" s="8"/>
      <c r="N17" s="8"/>
      <c r="P17" s="20"/>
    </row>
    <row r="18" spans="1:16" ht="12.75">
      <c r="A18" s="16" t="s">
        <v>328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665" t="s">
        <v>44</v>
      </c>
      <c r="H18" s="17">
        <v>0</v>
      </c>
      <c r="I18" s="17">
        <v>0</v>
      </c>
      <c r="J18" s="17">
        <v>0</v>
      </c>
      <c r="K18" s="17">
        <v>6783</v>
      </c>
      <c r="L18" s="17">
        <v>6783</v>
      </c>
      <c r="M18" s="8"/>
      <c r="N18" s="8"/>
      <c r="P18" s="20"/>
    </row>
    <row r="19" spans="1:16" ht="12.75">
      <c r="A19" s="16" t="s">
        <v>330</v>
      </c>
      <c r="B19" s="17">
        <v>650</v>
      </c>
      <c r="C19" s="17">
        <v>944</v>
      </c>
      <c r="D19" s="17">
        <v>944</v>
      </c>
      <c r="E19" s="17">
        <v>475</v>
      </c>
      <c r="F19" s="17">
        <v>475</v>
      </c>
      <c r="G19" s="18" t="s">
        <v>331</v>
      </c>
      <c r="H19" s="17">
        <v>0</v>
      </c>
      <c r="I19" s="17">
        <v>0</v>
      </c>
      <c r="J19" s="17">
        <v>0</v>
      </c>
      <c r="K19" s="17">
        <v>0</v>
      </c>
      <c r="L19" s="17">
        <v>141</v>
      </c>
      <c r="M19" s="8"/>
      <c r="N19" s="8"/>
      <c r="P19" s="20"/>
    </row>
    <row r="20" spans="1:16" ht="12.75">
      <c r="A20" s="16" t="s">
        <v>332</v>
      </c>
      <c r="B20" s="17">
        <v>509442</v>
      </c>
      <c r="C20" s="17">
        <v>470000</v>
      </c>
      <c r="D20" s="17">
        <v>514711</v>
      </c>
      <c r="E20" s="17">
        <v>41000</v>
      </c>
      <c r="F20" s="17">
        <v>49170</v>
      </c>
      <c r="G20" s="18" t="s">
        <v>333</v>
      </c>
      <c r="H20" s="17">
        <v>144392</v>
      </c>
      <c r="I20" s="17">
        <v>10000</v>
      </c>
      <c r="J20" s="17">
        <v>39751</v>
      </c>
      <c r="K20" s="17">
        <v>9684</v>
      </c>
      <c r="L20" s="17">
        <v>5636</v>
      </c>
      <c r="M20" s="8"/>
      <c r="N20" s="8"/>
      <c r="P20" s="20"/>
    </row>
    <row r="21" spans="1:16" ht="12.75">
      <c r="A21" s="16" t="s">
        <v>334</v>
      </c>
      <c r="B21" s="17">
        <v>544438</v>
      </c>
      <c r="C21" s="17">
        <v>394789</v>
      </c>
      <c r="D21" s="17">
        <v>433760</v>
      </c>
      <c r="E21" s="17">
        <v>317319</v>
      </c>
      <c r="F21" s="17">
        <v>357751</v>
      </c>
      <c r="G21" s="18" t="s">
        <v>335</v>
      </c>
      <c r="H21" s="17">
        <v>380000</v>
      </c>
      <c r="I21" s="17">
        <v>200000</v>
      </c>
      <c r="J21" s="17">
        <v>189405</v>
      </c>
      <c r="K21" s="17">
        <v>49000</v>
      </c>
      <c r="L21" s="17">
        <v>0</v>
      </c>
      <c r="M21" s="8"/>
      <c r="N21" s="8"/>
      <c r="P21" s="20"/>
    </row>
    <row r="22" spans="1:16" ht="12.75">
      <c r="A22" s="16" t="s">
        <v>336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8" t="s">
        <v>337</v>
      </c>
      <c r="H22" s="17">
        <v>0</v>
      </c>
      <c r="I22" s="17">
        <v>0</v>
      </c>
      <c r="J22" s="17">
        <v>0</v>
      </c>
      <c r="K22" s="17">
        <v>34575</v>
      </c>
      <c r="L22" s="17">
        <v>34575</v>
      </c>
      <c r="M22" s="8"/>
      <c r="N22" s="8"/>
      <c r="P22" s="20"/>
    </row>
    <row r="23" spans="1:16" ht="12.75">
      <c r="A23" s="22"/>
      <c r="B23" s="23"/>
      <c r="C23" s="23"/>
      <c r="D23" s="23"/>
      <c r="E23" s="23"/>
      <c r="F23" s="23"/>
      <c r="G23" s="24" t="s">
        <v>338</v>
      </c>
      <c r="H23" s="23">
        <v>7663</v>
      </c>
      <c r="I23" s="23">
        <v>7663</v>
      </c>
      <c r="J23" s="23">
        <v>7663</v>
      </c>
      <c r="K23" s="23">
        <v>878</v>
      </c>
      <c r="L23" s="23">
        <v>878</v>
      </c>
      <c r="M23" s="8"/>
      <c r="N23" s="8"/>
      <c r="P23" s="20"/>
    </row>
    <row r="24" spans="1:16" ht="13.5" thickBot="1">
      <c r="A24" s="22"/>
      <c r="B24" s="25"/>
      <c r="C24" s="25"/>
      <c r="D24" s="25"/>
      <c r="E24" s="25"/>
      <c r="F24" s="25"/>
      <c r="G24" s="39" t="s">
        <v>45</v>
      </c>
      <c r="H24" s="25">
        <v>0</v>
      </c>
      <c r="I24" s="25">
        <v>0</v>
      </c>
      <c r="J24" s="25">
        <v>0</v>
      </c>
      <c r="K24" s="25">
        <v>80079</v>
      </c>
      <c r="L24" s="25">
        <v>80079</v>
      </c>
      <c r="M24" s="8"/>
      <c r="N24" s="8"/>
      <c r="P24" s="20"/>
    </row>
    <row r="25" spans="1:16" ht="13.5" thickBot="1">
      <c r="A25" s="26" t="s">
        <v>340</v>
      </c>
      <c r="B25" s="26">
        <f>SUM(B6:B24)</f>
        <v>3269656</v>
      </c>
      <c r="C25" s="26">
        <f>SUM(C6:C24)</f>
        <v>3023167</v>
      </c>
      <c r="D25" s="26">
        <f>SUM(D6:D24)</f>
        <v>3203442</v>
      </c>
      <c r="E25" s="26">
        <f>SUM(E6:E24)</f>
        <v>1949620</v>
      </c>
      <c r="F25" s="952">
        <f>SUM(F6:F24)</f>
        <v>1983296</v>
      </c>
      <c r="G25" s="26" t="s">
        <v>341</v>
      </c>
      <c r="H25" s="26">
        <f>SUM(H6:H24)</f>
        <v>3323936</v>
      </c>
      <c r="I25" s="26">
        <f>SUM(I6:I24)</f>
        <v>3082791</v>
      </c>
      <c r="J25" s="26">
        <f>SUM(J6:J24)</f>
        <v>3263066</v>
      </c>
      <c r="K25" s="26">
        <f>SUM(K6:K24)</f>
        <v>2006327</v>
      </c>
      <c r="L25" s="26">
        <f>SUM(L6:L24)</f>
        <v>2040003</v>
      </c>
      <c r="M25" s="8"/>
      <c r="N25" s="8"/>
      <c r="P25" s="27"/>
    </row>
    <row r="26" spans="1:16" ht="13.5" thickBot="1">
      <c r="A26" s="26" t="s">
        <v>342</v>
      </c>
      <c r="B26" s="26">
        <f>H25-B25</f>
        <v>54280</v>
      </c>
      <c r="C26" s="26">
        <f>I25-C25</f>
        <v>59624</v>
      </c>
      <c r="D26" s="26">
        <f>J25-D25</f>
        <v>59624</v>
      </c>
      <c r="E26" s="231">
        <f>K25-E25</f>
        <v>56707</v>
      </c>
      <c r="F26" s="464">
        <f>L25-F25</f>
        <v>56707</v>
      </c>
      <c r="G26" s="28"/>
      <c r="H26" s="28"/>
      <c r="I26" s="28"/>
      <c r="J26" s="28"/>
      <c r="K26" s="28"/>
      <c r="L26" s="8"/>
      <c r="M26" s="29"/>
      <c r="N26" s="29"/>
      <c r="P26" s="30"/>
    </row>
    <row r="27" spans="1:14" ht="12.75">
      <c r="A27" s="31" t="s">
        <v>343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28"/>
      <c r="H27" s="28"/>
      <c r="I27" s="28"/>
      <c r="J27" s="28"/>
      <c r="K27" s="28"/>
      <c r="L27" s="8"/>
      <c r="M27" s="8"/>
      <c r="N27" s="8"/>
    </row>
    <row r="28" spans="1:14" ht="12.75">
      <c r="A28" s="33" t="s">
        <v>344</v>
      </c>
      <c r="B28" s="34">
        <f>H25-B25</f>
        <v>54280</v>
      </c>
      <c r="C28" s="34">
        <f>I25-C25</f>
        <v>59624</v>
      </c>
      <c r="D28" s="34">
        <f>J25-D25</f>
        <v>59624</v>
      </c>
      <c r="E28" s="34">
        <f>K25-E25</f>
        <v>56707</v>
      </c>
      <c r="F28" s="34">
        <f>L25-F25</f>
        <v>56707</v>
      </c>
      <c r="G28" s="28"/>
      <c r="H28" s="28"/>
      <c r="I28" s="28"/>
      <c r="J28" s="28"/>
      <c r="K28" s="28"/>
      <c r="L28" s="8"/>
      <c r="M28" s="8"/>
      <c r="N28" s="8"/>
    </row>
    <row r="29" spans="10:14" ht="12.75">
      <c r="J29" s="4"/>
      <c r="K29" s="4"/>
      <c r="L29" s="4"/>
      <c r="M29" s="8"/>
      <c r="N29" s="8"/>
    </row>
    <row r="30" spans="13:14" ht="12.75"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/>
  <mergeCells count="2">
    <mergeCell ref="B3:N3"/>
    <mergeCell ref="G1:L1"/>
  </mergeCells>
  <printOptions/>
  <pageMargins left="0.98" right="0.19652777777777777" top="1.37" bottom="0.9840277777777778" header="0.5118055555555556" footer="0.5118055555555556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D1">
      <selection activeCell="B101" sqref="A101:IV101"/>
    </sheetView>
  </sheetViews>
  <sheetFormatPr defaultColWidth="9.00390625" defaultRowHeight="12.75"/>
  <cols>
    <col min="1" max="1" width="7.25390625" style="0" customWidth="1"/>
    <col min="2" max="2" width="59.25390625" style="0" customWidth="1"/>
    <col min="3" max="7" width="11.625" style="0" customWidth="1"/>
    <col min="8" max="8" width="13.25390625" style="0" bestFit="1" customWidth="1"/>
    <col min="9" max="11" width="11.625" style="0" customWidth="1"/>
    <col min="12" max="12" width="12.875" style="0" bestFit="1" customWidth="1"/>
    <col min="13" max="27" width="11.625" style="0" customWidth="1"/>
  </cols>
  <sheetData>
    <row r="1" spans="2:9" ht="12.75">
      <c r="B1" s="302"/>
      <c r="C1" s="302"/>
      <c r="I1" s="2" t="s">
        <v>701</v>
      </c>
    </row>
    <row r="2" spans="2:3" ht="12.75">
      <c r="B2" s="302"/>
      <c r="C2" s="302"/>
    </row>
    <row r="3" spans="1:13" ht="15">
      <c r="A3" s="1113" t="s">
        <v>33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608"/>
    </row>
    <row r="4" spans="1:13" ht="1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5.75">
      <c r="A5" s="1114" t="s">
        <v>10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609"/>
    </row>
    <row r="6" spans="1:4" ht="12.75">
      <c r="A6" s="303"/>
      <c r="B6" s="303"/>
      <c r="C6" s="303"/>
      <c r="D6" s="303"/>
    </row>
    <row r="7" spans="4:13" ht="12.75">
      <c r="D7" s="136"/>
      <c r="E7" s="1115" t="s">
        <v>11</v>
      </c>
      <c r="F7" s="1115"/>
      <c r="G7" s="1115"/>
      <c r="H7" s="1115"/>
      <c r="I7" s="1115" t="s">
        <v>12</v>
      </c>
      <c r="J7" s="1115"/>
      <c r="K7" s="1115"/>
      <c r="L7" s="1115"/>
      <c r="M7" s="1124" t="s">
        <v>13</v>
      </c>
    </row>
    <row r="8" spans="1:13" ht="38.25">
      <c r="A8" s="1120" t="s">
        <v>351</v>
      </c>
      <c r="B8" s="1120"/>
      <c r="C8" s="307"/>
      <c r="D8" s="307" t="s">
        <v>542</v>
      </c>
      <c r="E8" s="307" t="s">
        <v>543</v>
      </c>
      <c r="F8" s="307" t="s">
        <v>544</v>
      </c>
      <c r="G8" s="307" t="s">
        <v>545</v>
      </c>
      <c r="H8" s="307" t="s">
        <v>546</v>
      </c>
      <c r="I8" s="307" t="s">
        <v>543</v>
      </c>
      <c r="J8" s="307" t="s">
        <v>544</v>
      </c>
      <c r="K8" s="307" t="s">
        <v>545</v>
      </c>
      <c r="L8" s="307" t="s">
        <v>546</v>
      </c>
      <c r="M8" s="1124"/>
    </row>
    <row r="9" spans="1:13" ht="15">
      <c r="A9" s="308"/>
      <c r="B9" s="1121" t="s">
        <v>547</v>
      </c>
      <c r="C9" s="1122"/>
      <c r="D9" s="1123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25.5">
      <c r="A10" s="310">
        <v>1</v>
      </c>
      <c r="B10" s="311" t="s">
        <v>14</v>
      </c>
      <c r="C10" s="312"/>
      <c r="D10" s="313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ht="12.75">
      <c r="A11" s="314" t="s">
        <v>507</v>
      </c>
      <c r="B11" s="615" t="s">
        <v>15</v>
      </c>
      <c r="C11" s="315"/>
      <c r="D11" s="316" t="s">
        <v>548</v>
      </c>
      <c r="E11" s="317">
        <v>5735</v>
      </c>
      <c r="F11" s="317"/>
      <c r="G11" s="317">
        <v>1947</v>
      </c>
      <c r="H11" s="317">
        <v>11166045</v>
      </c>
      <c r="I11" s="317">
        <v>5705</v>
      </c>
      <c r="J11" s="317"/>
      <c r="K11" s="317">
        <v>2769</v>
      </c>
      <c r="L11" s="317">
        <f>I11*K11</f>
        <v>15797145</v>
      </c>
      <c r="M11" s="317">
        <f>L11-H11</f>
        <v>4631100</v>
      </c>
    </row>
    <row r="12" spans="1:14" ht="12.75">
      <c r="A12" s="318"/>
      <c r="B12" s="318" t="s">
        <v>549</v>
      </c>
      <c r="C12" s="319"/>
      <c r="D12" s="614"/>
      <c r="E12" s="320"/>
      <c r="F12" s="320"/>
      <c r="G12" s="320"/>
      <c r="H12" s="320">
        <f>SUM(H11:H11)</f>
        <v>11166045</v>
      </c>
      <c r="I12" s="320"/>
      <c r="J12" s="320"/>
      <c r="K12" s="320"/>
      <c r="L12" s="320">
        <f>SUM(L11:L11)</f>
        <v>15797145</v>
      </c>
      <c r="M12" s="320">
        <f aca="true" t="shared" si="0" ref="M12:M83">L12-H12</f>
        <v>4631100</v>
      </c>
      <c r="N12" s="321"/>
    </row>
    <row r="13" spans="1:13" ht="12.75">
      <c r="A13" s="322">
        <v>2</v>
      </c>
      <c r="B13" s="318" t="s">
        <v>550</v>
      </c>
      <c r="C13" s="319"/>
      <c r="D13" s="316"/>
      <c r="E13" s="317"/>
      <c r="F13" s="317"/>
      <c r="G13" s="317"/>
      <c r="H13" s="317"/>
      <c r="I13" s="317"/>
      <c r="J13" s="317"/>
      <c r="K13" s="317"/>
      <c r="L13" s="317"/>
      <c r="M13" s="317"/>
    </row>
    <row r="14" spans="1:13" ht="12.75">
      <c r="A14" s="314" t="s">
        <v>508</v>
      </c>
      <c r="B14" s="314" t="s">
        <v>551</v>
      </c>
      <c r="C14" s="315"/>
      <c r="D14" s="316" t="s">
        <v>552</v>
      </c>
      <c r="E14" s="317">
        <v>1</v>
      </c>
      <c r="F14" s="317"/>
      <c r="G14" s="317">
        <v>3000000</v>
      </c>
      <c r="H14" s="317">
        <v>3000000</v>
      </c>
      <c r="I14" s="317">
        <v>1</v>
      </c>
      <c r="J14" s="317"/>
      <c r="K14" s="317">
        <v>3000000</v>
      </c>
      <c r="L14" s="317">
        <v>3000000</v>
      </c>
      <c r="M14" s="317">
        <f t="shared" si="0"/>
        <v>0</v>
      </c>
    </row>
    <row r="15" spans="1:13" ht="12.75">
      <c r="A15" s="314" t="s">
        <v>509</v>
      </c>
      <c r="B15" s="314" t="s">
        <v>553</v>
      </c>
      <c r="C15" s="315"/>
      <c r="D15" s="316" t="s">
        <v>554</v>
      </c>
      <c r="E15" s="616">
        <v>11667</v>
      </c>
      <c r="F15" s="317"/>
      <c r="G15" s="323">
        <v>276</v>
      </c>
      <c r="H15" s="323">
        <f>E15*G15</f>
        <v>3220092</v>
      </c>
      <c r="I15" s="616">
        <v>9257</v>
      </c>
      <c r="J15" s="317"/>
      <c r="K15" s="323">
        <v>276</v>
      </c>
      <c r="L15" s="323">
        <f>I15*K15</f>
        <v>2554932</v>
      </c>
      <c r="M15" s="317">
        <f t="shared" si="0"/>
        <v>-665160</v>
      </c>
    </row>
    <row r="16" spans="1:13" ht="12.75">
      <c r="A16" s="314" t="s">
        <v>510</v>
      </c>
      <c r="B16" s="314" t="s">
        <v>555</v>
      </c>
      <c r="C16" s="315"/>
      <c r="D16" s="617" t="s">
        <v>16</v>
      </c>
      <c r="E16" s="324">
        <v>21094</v>
      </c>
      <c r="F16" s="317"/>
      <c r="G16" s="323">
        <v>229</v>
      </c>
      <c r="H16" s="323">
        <v>4830526</v>
      </c>
      <c r="I16" s="324">
        <v>177</v>
      </c>
      <c r="J16" s="317"/>
      <c r="K16" s="323">
        <v>28600</v>
      </c>
      <c r="L16" s="323">
        <f>I16*K16</f>
        <v>5062200</v>
      </c>
      <c r="M16" s="317">
        <f t="shared" si="0"/>
        <v>231674</v>
      </c>
    </row>
    <row r="17" spans="1:13" ht="12.75">
      <c r="A17" s="314" t="s">
        <v>511</v>
      </c>
      <c r="B17" s="314" t="s">
        <v>556</v>
      </c>
      <c r="C17" s="315"/>
      <c r="D17" s="316" t="s">
        <v>548</v>
      </c>
      <c r="E17" s="324">
        <v>20702</v>
      </c>
      <c r="F17" s="317"/>
      <c r="G17" s="323">
        <v>56</v>
      </c>
      <c r="H17" s="323">
        <v>1159312</v>
      </c>
      <c r="I17" s="324">
        <v>20546</v>
      </c>
      <c r="J17" s="317"/>
      <c r="K17" s="323">
        <v>56</v>
      </c>
      <c r="L17" s="323">
        <f>I17*K17</f>
        <v>1150576</v>
      </c>
      <c r="M17" s="317">
        <f t="shared" si="0"/>
        <v>-8736</v>
      </c>
    </row>
    <row r="18" spans="1:13" ht="12.75">
      <c r="A18" s="314" t="s">
        <v>512</v>
      </c>
      <c r="B18" s="314" t="s">
        <v>557</v>
      </c>
      <c r="C18" s="315"/>
      <c r="D18" s="316" t="s">
        <v>558</v>
      </c>
      <c r="E18" s="324">
        <v>315</v>
      </c>
      <c r="F18" s="317"/>
      <c r="G18" s="323">
        <v>7729</v>
      </c>
      <c r="H18" s="323">
        <v>2434635</v>
      </c>
      <c r="I18" s="324">
        <v>734</v>
      </c>
      <c r="J18" s="317"/>
      <c r="K18" s="323">
        <v>7729</v>
      </c>
      <c r="L18" s="323">
        <f>I18*K18</f>
        <v>5673086</v>
      </c>
      <c r="M18" s="317">
        <f t="shared" si="0"/>
        <v>3238451</v>
      </c>
    </row>
    <row r="19" spans="1:14" ht="12.75">
      <c r="A19" s="318"/>
      <c r="B19" s="318" t="s">
        <v>549</v>
      </c>
      <c r="C19" s="319"/>
      <c r="D19" s="614"/>
      <c r="E19" s="325"/>
      <c r="F19" s="320"/>
      <c r="G19" s="320"/>
      <c r="H19" s="320">
        <f>SUM(H14:H18)</f>
        <v>14644565</v>
      </c>
      <c r="I19" s="325"/>
      <c r="J19" s="320"/>
      <c r="K19" s="320"/>
      <c r="L19" s="320">
        <f>SUM(L14:L18)</f>
        <v>17440794</v>
      </c>
      <c r="M19" s="320">
        <f t="shared" si="0"/>
        <v>2796229</v>
      </c>
      <c r="N19" s="321"/>
    </row>
    <row r="20" spans="1:13" ht="12.75">
      <c r="A20" s="314" t="s">
        <v>513</v>
      </c>
      <c r="B20" s="349" t="s">
        <v>514</v>
      </c>
      <c r="C20" s="315"/>
      <c r="D20" s="316" t="s">
        <v>548</v>
      </c>
      <c r="E20" s="324">
        <v>159</v>
      </c>
      <c r="F20" s="317"/>
      <c r="G20" s="323">
        <v>2612</v>
      </c>
      <c r="H20" s="323">
        <v>415308</v>
      </c>
      <c r="I20" s="324">
        <v>148</v>
      </c>
      <c r="J20" s="317"/>
      <c r="K20" s="323">
        <v>2612</v>
      </c>
      <c r="L20" s="323">
        <f>I20*K20</f>
        <v>386576</v>
      </c>
      <c r="M20" s="317">
        <f t="shared" si="0"/>
        <v>-28732</v>
      </c>
    </row>
    <row r="21" spans="1:13" ht="25.5">
      <c r="A21" s="314" t="s">
        <v>515</v>
      </c>
      <c r="B21" s="349" t="s">
        <v>516</v>
      </c>
      <c r="C21" s="315"/>
      <c r="D21" s="326" t="s">
        <v>559</v>
      </c>
      <c r="E21" s="317">
        <v>600000</v>
      </c>
      <c r="F21" s="317"/>
      <c r="G21" s="317">
        <v>1</v>
      </c>
      <c r="H21" s="317">
        <v>600000</v>
      </c>
      <c r="I21" s="317">
        <v>1000000</v>
      </c>
      <c r="J21" s="317"/>
      <c r="K21" s="317">
        <v>1.5</v>
      </c>
      <c r="L21" s="323">
        <f>I21*K21</f>
        <v>1500000</v>
      </c>
      <c r="M21" s="317">
        <f t="shared" si="0"/>
        <v>900000</v>
      </c>
    </row>
    <row r="22" spans="1:13" ht="15">
      <c r="A22" s="317"/>
      <c r="B22" s="328" t="s">
        <v>563</v>
      </c>
      <c r="C22" s="329"/>
      <c r="D22" s="330"/>
      <c r="E22" s="317"/>
      <c r="F22" s="317"/>
      <c r="G22" s="317"/>
      <c r="H22" s="317"/>
      <c r="I22" s="317"/>
      <c r="J22" s="317"/>
      <c r="K22" s="317"/>
      <c r="L22" s="317"/>
      <c r="M22" s="317"/>
    </row>
    <row r="23" spans="1:13" ht="12.75">
      <c r="A23" s="314" t="s">
        <v>517</v>
      </c>
      <c r="B23" s="314" t="s">
        <v>518</v>
      </c>
      <c r="C23" s="315"/>
      <c r="D23" s="316" t="s">
        <v>548</v>
      </c>
      <c r="E23" s="317"/>
      <c r="F23" s="317"/>
      <c r="G23" s="317"/>
      <c r="H23" s="323">
        <v>30819890</v>
      </c>
      <c r="I23" s="317"/>
      <c r="J23" s="317"/>
      <c r="K23" s="317"/>
      <c r="L23" s="323">
        <v>28234045</v>
      </c>
      <c r="M23" s="317">
        <f t="shared" si="0"/>
        <v>-2585845</v>
      </c>
    </row>
    <row r="24" spans="1:13" ht="12.75">
      <c r="A24" s="314" t="s">
        <v>564</v>
      </c>
      <c r="B24" s="615" t="s">
        <v>17</v>
      </c>
      <c r="C24" s="315"/>
      <c r="D24" s="316" t="s">
        <v>548</v>
      </c>
      <c r="E24" s="317">
        <v>0</v>
      </c>
      <c r="F24" s="317">
        <v>0</v>
      </c>
      <c r="G24" s="317">
        <v>55363</v>
      </c>
      <c r="H24" s="317">
        <v>0</v>
      </c>
      <c r="I24" s="317">
        <v>73</v>
      </c>
      <c r="J24" s="317"/>
      <c r="K24" s="317">
        <v>55360</v>
      </c>
      <c r="L24" s="317">
        <f>I24*K24</f>
        <v>4041280</v>
      </c>
      <c r="M24" s="317">
        <f t="shared" si="0"/>
        <v>4041280</v>
      </c>
    </row>
    <row r="25" spans="1:14" ht="12.75">
      <c r="A25" s="320"/>
      <c r="B25" s="618" t="s">
        <v>549</v>
      </c>
      <c r="C25" s="619"/>
      <c r="D25" s="614"/>
      <c r="E25" s="320"/>
      <c r="F25" s="320"/>
      <c r="G25" s="320"/>
      <c r="H25" s="320">
        <f>SUM(H23:H24)</f>
        <v>30819890</v>
      </c>
      <c r="I25" s="320"/>
      <c r="J25" s="320"/>
      <c r="K25" s="320"/>
      <c r="L25" s="320">
        <f>SUM(L23:L24)</f>
        <v>32275325</v>
      </c>
      <c r="M25" s="317">
        <f t="shared" si="0"/>
        <v>1455435</v>
      </c>
      <c r="N25" s="321"/>
    </row>
    <row r="26" spans="1:14" ht="12.75">
      <c r="A26" s="320"/>
      <c r="B26" s="618"/>
      <c r="C26" s="619"/>
      <c r="D26" s="734"/>
      <c r="E26" s="735"/>
      <c r="F26" s="319"/>
      <c r="G26" s="320"/>
      <c r="H26" s="320"/>
      <c r="I26" s="622"/>
      <c r="J26" s="622"/>
      <c r="K26" s="320"/>
      <c r="L26" s="320"/>
      <c r="M26" s="317"/>
      <c r="N26" s="321"/>
    </row>
    <row r="27" spans="1:13" ht="15">
      <c r="A27" s="333"/>
      <c r="B27" s="1116" t="s">
        <v>565</v>
      </c>
      <c r="C27" s="1117"/>
      <c r="D27" s="1118"/>
      <c r="E27" s="1118"/>
      <c r="F27" s="1119"/>
      <c r="G27" s="317"/>
      <c r="H27" s="317"/>
      <c r="K27" s="317"/>
      <c r="L27" s="317"/>
      <c r="M27" s="317"/>
    </row>
    <row r="28" spans="1:13" ht="12.75">
      <c r="A28" s="317" t="s">
        <v>519</v>
      </c>
      <c r="B28" s="320" t="s">
        <v>566</v>
      </c>
      <c r="C28" s="320"/>
      <c r="D28" s="317"/>
      <c r="E28" s="317"/>
      <c r="F28" s="317"/>
      <c r="G28" s="317"/>
      <c r="H28" s="317"/>
      <c r="I28" s="317"/>
      <c r="J28" s="317"/>
      <c r="K28" s="317"/>
      <c r="L28" s="317"/>
      <c r="M28" s="317"/>
    </row>
    <row r="29" spans="1:13" ht="12.75">
      <c r="A29" s="317"/>
      <c r="B29" s="334" t="s">
        <v>569</v>
      </c>
      <c r="C29" s="334" t="s">
        <v>18</v>
      </c>
      <c r="D29" s="335" t="s">
        <v>568</v>
      </c>
      <c r="E29" s="336">
        <v>14.4</v>
      </c>
      <c r="F29" s="317">
        <v>178</v>
      </c>
      <c r="G29" s="317">
        <v>2350000</v>
      </c>
      <c r="H29" s="317">
        <v>22560000</v>
      </c>
      <c r="I29" s="723">
        <v>13.8</v>
      </c>
      <c r="J29" s="317">
        <v>170</v>
      </c>
      <c r="K29" s="317">
        <v>2350000</v>
      </c>
      <c r="L29" s="620">
        <f>I29*K29/12*8</f>
        <v>21620000</v>
      </c>
      <c r="M29" s="317">
        <f t="shared" si="0"/>
        <v>-940000</v>
      </c>
    </row>
    <row r="30" spans="1:13" ht="12.75">
      <c r="A30" s="317"/>
      <c r="B30" s="334" t="s">
        <v>571</v>
      </c>
      <c r="C30" s="334" t="s">
        <v>570</v>
      </c>
      <c r="D30" s="335" t="s">
        <v>568</v>
      </c>
      <c r="E30" s="336">
        <v>13</v>
      </c>
      <c r="F30" s="317">
        <v>160</v>
      </c>
      <c r="G30" s="317">
        <v>2350000</v>
      </c>
      <c r="H30" s="317">
        <v>10183333</v>
      </c>
      <c r="I30" s="336">
        <v>14.5</v>
      </c>
      <c r="J30" s="317">
        <v>179</v>
      </c>
      <c r="K30" s="317">
        <v>2350000</v>
      </c>
      <c r="L30" s="620">
        <f>I30*K30/12*4</f>
        <v>11358333.333333334</v>
      </c>
      <c r="M30" s="317">
        <f t="shared" si="0"/>
        <v>1175000.333333334</v>
      </c>
    </row>
    <row r="31" spans="1:13" ht="12.75">
      <c r="A31" s="317" t="s">
        <v>520</v>
      </c>
      <c r="B31" s="320" t="s">
        <v>572</v>
      </c>
      <c r="C31" s="320"/>
      <c r="D31" s="337"/>
      <c r="E31" s="336"/>
      <c r="F31" s="317"/>
      <c r="G31" s="317"/>
      <c r="H31" s="317"/>
      <c r="I31" s="336"/>
      <c r="J31" s="317"/>
      <c r="K31" s="317"/>
      <c r="L31" s="620"/>
      <c r="M31" s="317"/>
    </row>
    <row r="32" spans="1:13" ht="12.75">
      <c r="A32" s="317"/>
      <c r="B32" s="334" t="s">
        <v>573</v>
      </c>
      <c r="C32" s="334" t="s">
        <v>18</v>
      </c>
      <c r="D32" s="335" t="s">
        <v>568</v>
      </c>
      <c r="E32" s="336">
        <v>6.1</v>
      </c>
      <c r="F32" s="317">
        <v>106</v>
      </c>
      <c r="G32" s="317">
        <v>2350000</v>
      </c>
      <c r="H32" s="317">
        <v>9556667</v>
      </c>
      <c r="I32" s="336">
        <v>5.3</v>
      </c>
      <c r="J32" s="1046">
        <v>92</v>
      </c>
      <c r="K32" s="317">
        <v>2350000</v>
      </c>
      <c r="L32" s="620">
        <f aca="true" t="shared" si="1" ref="L32:L37">I32*K32/12*8</f>
        <v>8303333.333333333</v>
      </c>
      <c r="M32" s="317">
        <f t="shared" si="0"/>
        <v>-1253333.666666667</v>
      </c>
    </row>
    <row r="33" spans="1:13" ht="12.75">
      <c r="A33" s="317"/>
      <c r="B33" s="334" t="s">
        <v>574</v>
      </c>
      <c r="C33" s="334" t="s">
        <v>18</v>
      </c>
      <c r="D33" s="335" t="s">
        <v>568</v>
      </c>
      <c r="E33" s="336">
        <v>2.1</v>
      </c>
      <c r="F33" s="317">
        <v>36</v>
      </c>
      <c r="G33" s="317">
        <v>2350000</v>
      </c>
      <c r="H33" s="317">
        <v>3290000</v>
      </c>
      <c r="I33" s="336">
        <v>2.9</v>
      </c>
      <c r="J33" s="1046">
        <v>50</v>
      </c>
      <c r="K33" s="317">
        <v>2350000</v>
      </c>
      <c r="L33" s="620">
        <f t="shared" si="1"/>
        <v>4543333.333333333</v>
      </c>
      <c r="M33" s="317">
        <f t="shared" si="0"/>
        <v>1253333.333333333</v>
      </c>
    </row>
    <row r="34" spans="1:13" ht="12.75">
      <c r="A34" s="317"/>
      <c r="B34" s="334" t="s">
        <v>575</v>
      </c>
      <c r="C34" s="334" t="s">
        <v>18</v>
      </c>
      <c r="D34" s="335" t="s">
        <v>568</v>
      </c>
      <c r="E34" s="336">
        <v>4.5</v>
      </c>
      <c r="F34" s="317">
        <v>52</v>
      </c>
      <c r="G34" s="317">
        <v>2350000</v>
      </c>
      <c r="H34" s="317">
        <v>7050000</v>
      </c>
      <c r="I34" s="336">
        <v>2.6</v>
      </c>
      <c r="J34" s="1046">
        <v>39</v>
      </c>
      <c r="K34" s="317">
        <v>2350000</v>
      </c>
      <c r="L34" s="620">
        <f t="shared" si="1"/>
        <v>4073333.3333333335</v>
      </c>
      <c r="M34" s="317">
        <f t="shared" si="0"/>
        <v>-2976666.6666666665</v>
      </c>
    </row>
    <row r="35" spans="1:15" ht="12.75">
      <c r="A35" s="317"/>
      <c r="B35" s="334" t="s">
        <v>576</v>
      </c>
      <c r="C35" s="334" t="s">
        <v>18</v>
      </c>
      <c r="D35" s="335" t="s">
        <v>568</v>
      </c>
      <c r="E35" s="336">
        <v>7.3</v>
      </c>
      <c r="F35" s="317">
        <v>109</v>
      </c>
      <c r="G35" s="317">
        <v>2350000</v>
      </c>
      <c r="H35" s="317">
        <v>11436667</v>
      </c>
      <c r="I35" s="336">
        <v>7.5</v>
      </c>
      <c r="J35" s="1046">
        <v>112</v>
      </c>
      <c r="K35" s="317">
        <v>2350000</v>
      </c>
      <c r="L35" s="620">
        <f t="shared" si="1"/>
        <v>11750000</v>
      </c>
      <c r="M35" s="317">
        <f t="shared" si="0"/>
        <v>313333</v>
      </c>
      <c r="N35" s="1045"/>
      <c r="O35" s="4"/>
    </row>
    <row r="36" spans="1:15" ht="12.75">
      <c r="A36" s="317"/>
      <c r="B36" s="334" t="s">
        <v>577</v>
      </c>
      <c r="C36" s="334" t="s">
        <v>18</v>
      </c>
      <c r="D36" s="335" t="s">
        <v>568</v>
      </c>
      <c r="E36" s="336">
        <v>3.4</v>
      </c>
      <c r="F36" s="317">
        <v>45</v>
      </c>
      <c r="G36" s="317">
        <v>2350000</v>
      </c>
      <c r="H36" s="317">
        <v>5326667</v>
      </c>
      <c r="I36" s="336">
        <v>4.5</v>
      </c>
      <c r="J36" s="1046">
        <v>58</v>
      </c>
      <c r="K36" s="317">
        <v>2350000</v>
      </c>
      <c r="L36" s="620">
        <f>I36*K36/12*8</f>
        <v>7050000</v>
      </c>
      <c r="M36" s="317">
        <f t="shared" si="0"/>
        <v>1723333</v>
      </c>
      <c r="N36" s="1045"/>
      <c r="O36" s="4"/>
    </row>
    <row r="37" spans="1:15" ht="12.75">
      <c r="A37" s="317"/>
      <c r="B37" s="334" t="s">
        <v>578</v>
      </c>
      <c r="C37" s="334" t="s">
        <v>18</v>
      </c>
      <c r="D37" s="335" t="s">
        <v>568</v>
      </c>
      <c r="E37" s="336">
        <v>6.4</v>
      </c>
      <c r="F37" s="317">
        <v>73</v>
      </c>
      <c r="G37" s="317">
        <v>2350000</v>
      </c>
      <c r="H37" s="317">
        <v>10026667</v>
      </c>
      <c r="I37" s="336">
        <v>3.5</v>
      </c>
      <c r="J37" s="1046">
        <v>46</v>
      </c>
      <c r="K37" s="317">
        <v>2350000</v>
      </c>
      <c r="L37" s="620">
        <f t="shared" si="1"/>
        <v>5483333.333333333</v>
      </c>
      <c r="M37" s="317">
        <f t="shared" si="0"/>
        <v>-4543333.666666667</v>
      </c>
      <c r="O37" s="4"/>
    </row>
    <row r="38" spans="1:15" ht="12.75">
      <c r="A38" s="317"/>
      <c r="B38" s="334" t="s">
        <v>579</v>
      </c>
      <c r="C38" s="334" t="s">
        <v>570</v>
      </c>
      <c r="D38" s="335" t="s">
        <v>568</v>
      </c>
      <c r="E38" s="336">
        <v>6.3</v>
      </c>
      <c r="F38" s="317">
        <v>110</v>
      </c>
      <c r="G38" s="317">
        <v>2350000</v>
      </c>
      <c r="H38" s="317">
        <v>4935000</v>
      </c>
      <c r="I38" s="336">
        <v>5.3</v>
      </c>
      <c r="J38" s="1046">
        <v>92</v>
      </c>
      <c r="K38" s="317">
        <v>2350000</v>
      </c>
      <c r="L38" s="620">
        <f aca="true" t="shared" si="2" ref="L38:L43">I38*K38/12*4</f>
        <v>4151666.6666666665</v>
      </c>
      <c r="M38" s="317">
        <f t="shared" si="0"/>
        <v>-783333.3333333335</v>
      </c>
      <c r="N38" s="1045"/>
      <c r="O38" s="4"/>
    </row>
    <row r="39" spans="1:15" ht="12.75">
      <c r="A39" s="317"/>
      <c r="B39" s="334" t="s">
        <v>580</v>
      </c>
      <c r="C39" s="334" t="s">
        <v>570</v>
      </c>
      <c r="D39" s="335" t="s">
        <v>568</v>
      </c>
      <c r="E39" s="336">
        <v>3.3</v>
      </c>
      <c r="F39" s="317">
        <v>56</v>
      </c>
      <c r="G39" s="317">
        <v>2350000</v>
      </c>
      <c r="H39" s="317">
        <v>2585000</v>
      </c>
      <c r="I39" s="336">
        <v>2.6</v>
      </c>
      <c r="J39" s="1046">
        <v>44</v>
      </c>
      <c r="K39" s="317">
        <v>2350000</v>
      </c>
      <c r="L39" s="620">
        <f t="shared" si="2"/>
        <v>2036666.6666666667</v>
      </c>
      <c r="M39" s="317">
        <f t="shared" si="0"/>
        <v>-548333.3333333333</v>
      </c>
      <c r="O39" s="4"/>
    </row>
    <row r="40" spans="1:15" ht="12.75">
      <c r="A40" s="317"/>
      <c r="B40" s="334" t="s">
        <v>581</v>
      </c>
      <c r="C40" s="334" t="s">
        <v>570</v>
      </c>
      <c r="D40" s="335" t="s">
        <v>568</v>
      </c>
      <c r="E40" s="336">
        <v>2.5</v>
      </c>
      <c r="F40" s="317">
        <v>38</v>
      </c>
      <c r="G40" s="317">
        <v>2350000</v>
      </c>
      <c r="H40" s="317">
        <v>1958333</v>
      </c>
      <c r="I40" s="336">
        <v>3.2</v>
      </c>
      <c r="J40" s="1046">
        <v>49</v>
      </c>
      <c r="K40" s="317">
        <v>2350000</v>
      </c>
      <c r="L40" s="620">
        <f t="shared" si="2"/>
        <v>2506666.6666666665</v>
      </c>
      <c r="M40" s="317">
        <f t="shared" si="0"/>
        <v>548333.6666666665</v>
      </c>
      <c r="O40" s="4"/>
    </row>
    <row r="41" spans="1:15" ht="12.75">
      <c r="A41" s="317"/>
      <c r="B41" s="334" t="s">
        <v>582</v>
      </c>
      <c r="C41" s="334" t="s">
        <v>570</v>
      </c>
      <c r="D41" s="335" t="s">
        <v>568</v>
      </c>
      <c r="E41" s="336">
        <v>6.9</v>
      </c>
      <c r="F41" s="317">
        <v>103</v>
      </c>
      <c r="G41" s="317">
        <v>2350000</v>
      </c>
      <c r="H41" s="317">
        <v>5405000</v>
      </c>
      <c r="I41" s="336">
        <v>6.1</v>
      </c>
      <c r="J41" s="1046">
        <v>90</v>
      </c>
      <c r="K41" s="317">
        <v>2350000</v>
      </c>
      <c r="L41" s="620">
        <f t="shared" si="2"/>
        <v>4778333.333333333</v>
      </c>
      <c r="M41" s="317">
        <f t="shared" si="0"/>
        <v>-626666.666666667</v>
      </c>
      <c r="N41" s="1045"/>
      <c r="O41" s="4"/>
    </row>
    <row r="42" spans="1:15" ht="12.75">
      <c r="A42" s="317"/>
      <c r="B42" s="334" t="s">
        <v>583</v>
      </c>
      <c r="C42" s="334" t="s">
        <v>570</v>
      </c>
      <c r="D42" s="335" t="s">
        <v>568</v>
      </c>
      <c r="E42" s="336">
        <v>4.3</v>
      </c>
      <c r="F42" s="317">
        <v>56</v>
      </c>
      <c r="G42" s="317">
        <v>2350000</v>
      </c>
      <c r="H42" s="317">
        <v>3368333</v>
      </c>
      <c r="I42" s="336">
        <v>4.2</v>
      </c>
      <c r="J42" s="1046">
        <v>55</v>
      </c>
      <c r="K42" s="317">
        <v>2350000</v>
      </c>
      <c r="L42" s="620">
        <f t="shared" si="2"/>
        <v>3290000</v>
      </c>
      <c r="M42" s="317">
        <f t="shared" si="0"/>
        <v>-78333</v>
      </c>
      <c r="N42" s="1045"/>
      <c r="O42" s="4"/>
    </row>
    <row r="43" spans="1:14" ht="12.75">
      <c r="A43" s="317"/>
      <c r="B43" s="334" t="s">
        <v>584</v>
      </c>
      <c r="C43" s="334" t="s">
        <v>570</v>
      </c>
      <c r="D43" s="335" t="s">
        <v>568</v>
      </c>
      <c r="E43" s="336">
        <v>3.5</v>
      </c>
      <c r="F43" s="317">
        <v>46</v>
      </c>
      <c r="G43" s="317">
        <v>2350000</v>
      </c>
      <c r="H43" s="317">
        <v>2741667</v>
      </c>
      <c r="I43" s="336">
        <v>4.4</v>
      </c>
      <c r="J43" s="1046">
        <v>57</v>
      </c>
      <c r="K43" s="317">
        <v>2350000</v>
      </c>
      <c r="L43" s="620">
        <f t="shared" si="2"/>
        <v>3446666.6666666665</v>
      </c>
      <c r="M43" s="317">
        <f t="shared" si="0"/>
        <v>704999.6666666665</v>
      </c>
      <c r="N43" s="1045"/>
    </row>
    <row r="44" spans="1:13" ht="12.75">
      <c r="A44" s="317" t="s">
        <v>521</v>
      </c>
      <c r="B44" s="320" t="s">
        <v>522</v>
      </c>
      <c r="C44" s="320"/>
      <c r="D44" s="337"/>
      <c r="E44" s="336"/>
      <c r="F44" s="317"/>
      <c r="G44" s="317"/>
      <c r="H44" s="317"/>
      <c r="I44" s="336"/>
      <c r="J44" s="317"/>
      <c r="K44" s="317"/>
      <c r="L44" s="620"/>
      <c r="M44" s="317"/>
    </row>
    <row r="45" spans="1:13" ht="12.75">
      <c r="A45" s="317"/>
      <c r="B45" s="334" t="s">
        <v>585</v>
      </c>
      <c r="C45" s="334" t="s">
        <v>18</v>
      </c>
      <c r="D45" s="335" t="s">
        <v>568</v>
      </c>
      <c r="E45" s="336">
        <v>19.4</v>
      </c>
      <c r="F45" s="317">
        <v>233</v>
      </c>
      <c r="G45" s="317">
        <v>2350000</v>
      </c>
      <c r="H45" s="317">
        <v>30393333</v>
      </c>
      <c r="I45" s="336">
        <v>20.4</v>
      </c>
      <c r="J45" s="317">
        <v>245</v>
      </c>
      <c r="K45" s="317">
        <v>2350000</v>
      </c>
      <c r="L45" s="620">
        <f>I45*K45/12*8</f>
        <v>31960000</v>
      </c>
      <c r="M45" s="317">
        <f t="shared" si="0"/>
        <v>1566667</v>
      </c>
    </row>
    <row r="46" spans="1:13" ht="12.75">
      <c r="A46" s="317"/>
      <c r="B46" s="334" t="s">
        <v>19</v>
      </c>
      <c r="C46" s="334" t="s">
        <v>18</v>
      </c>
      <c r="D46" s="335" t="s">
        <v>568</v>
      </c>
      <c r="E46" s="336">
        <v>7</v>
      </c>
      <c r="F46" s="317">
        <v>71</v>
      </c>
      <c r="G46" s="317">
        <v>2350000</v>
      </c>
      <c r="H46" s="317">
        <v>10966667</v>
      </c>
      <c r="I46" s="336">
        <v>10.9</v>
      </c>
      <c r="J46" s="317">
        <v>111</v>
      </c>
      <c r="K46" s="317">
        <v>2350000</v>
      </c>
      <c r="L46" s="620">
        <f>I46*K46/12*8</f>
        <v>17076666.666666668</v>
      </c>
      <c r="M46" s="317">
        <f t="shared" si="0"/>
        <v>6109999.666666668</v>
      </c>
    </row>
    <row r="47" spans="1:13" ht="12.75">
      <c r="A47" s="317"/>
      <c r="B47" s="334" t="s">
        <v>20</v>
      </c>
      <c r="C47" s="334" t="s">
        <v>18</v>
      </c>
      <c r="D47" s="335" t="s">
        <v>568</v>
      </c>
      <c r="E47" s="336">
        <v>12.5</v>
      </c>
      <c r="F47" s="317">
        <v>118</v>
      </c>
      <c r="G47" s="317">
        <v>2350000</v>
      </c>
      <c r="H47" s="317">
        <v>19583333</v>
      </c>
      <c r="I47" s="336">
        <v>3.6</v>
      </c>
      <c r="J47" s="317">
        <v>34</v>
      </c>
      <c r="K47" s="317">
        <v>2350000</v>
      </c>
      <c r="L47" s="620">
        <f>I47*K47/12*8</f>
        <v>5640000</v>
      </c>
      <c r="M47" s="317">
        <f t="shared" si="0"/>
        <v>-13943333</v>
      </c>
    </row>
    <row r="48" spans="1:15" ht="12.75">
      <c r="A48" s="317"/>
      <c r="B48" s="334" t="s">
        <v>21</v>
      </c>
      <c r="C48" s="334" t="s">
        <v>570</v>
      </c>
      <c r="D48" s="335" t="s">
        <v>568</v>
      </c>
      <c r="E48" s="336">
        <v>23.3</v>
      </c>
      <c r="F48" s="317">
        <v>280</v>
      </c>
      <c r="G48" s="317">
        <v>2350000</v>
      </c>
      <c r="H48" s="317">
        <v>18251667</v>
      </c>
      <c r="I48" s="336">
        <v>20.6</v>
      </c>
      <c r="J48" s="1046">
        <v>248</v>
      </c>
      <c r="K48" s="317">
        <v>2350000</v>
      </c>
      <c r="L48" s="620">
        <f aca="true" t="shared" si="3" ref="L48:L53">I48*K48/12*4</f>
        <v>16136666.666666666</v>
      </c>
      <c r="M48" s="317">
        <f t="shared" si="0"/>
        <v>-2115000.333333334</v>
      </c>
      <c r="N48" s="1045"/>
      <c r="O48" s="4"/>
    </row>
    <row r="49" spans="1:15" ht="12.75">
      <c r="A49" s="317"/>
      <c r="B49" s="334" t="s">
        <v>22</v>
      </c>
      <c r="C49" s="334" t="s">
        <v>570</v>
      </c>
      <c r="D49" s="335" t="s">
        <v>568</v>
      </c>
      <c r="E49" s="336">
        <v>4.5</v>
      </c>
      <c r="F49" s="317">
        <v>46</v>
      </c>
      <c r="G49" s="317">
        <v>2350000</v>
      </c>
      <c r="H49" s="317">
        <v>3525000</v>
      </c>
      <c r="I49" s="336">
        <v>13.3</v>
      </c>
      <c r="J49" s="1046">
        <v>135</v>
      </c>
      <c r="K49" s="317">
        <v>2350000</v>
      </c>
      <c r="L49" s="620">
        <f t="shared" si="3"/>
        <v>10418333.333333334</v>
      </c>
      <c r="M49" s="317">
        <f t="shared" si="0"/>
        <v>6893333.333333334</v>
      </c>
      <c r="N49" s="1045"/>
      <c r="O49" s="4"/>
    </row>
    <row r="50" spans="1:13" ht="12.75">
      <c r="A50" s="317"/>
      <c r="B50" s="334" t="s">
        <v>586</v>
      </c>
      <c r="C50" s="334" t="s">
        <v>570</v>
      </c>
      <c r="D50" s="335" t="s">
        <v>568</v>
      </c>
      <c r="E50" s="336">
        <v>7</v>
      </c>
      <c r="F50" s="317">
        <v>71</v>
      </c>
      <c r="G50" s="317">
        <v>2350000</v>
      </c>
      <c r="H50" s="317">
        <v>5483333</v>
      </c>
      <c r="I50" s="336"/>
      <c r="J50" s="317"/>
      <c r="K50" s="317">
        <v>2350000</v>
      </c>
      <c r="L50" s="620">
        <f t="shared" si="3"/>
        <v>0</v>
      </c>
      <c r="M50" s="317">
        <f t="shared" si="0"/>
        <v>-5483333</v>
      </c>
    </row>
    <row r="51" spans="1:13" ht="12.75">
      <c r="A51" s="317"/>
      <c r="B51" s="338" t="s">
        <v>587</v>
      </c>
      <c r="C51" s="334" t="s">
        <v>570</v>
      </c>
      <c r="D51" s="335" t="s">
        <v>568</v>
      </c>
      <c r="E51" s="336">
        <v>3.6</v>
      </c>
      <c r="F51" s="317">
        <v>34</v>
      </c>
      <c r="G51" s="317">
        <v>2350000</v>
      </c>
      <c r="H51" s="317">
        <v>2820000</v>
      </c>
      <c r="I51" s="336"/>
      <c r="J51" s="317"/>
      <c r="K51" s="317">
        <v>2350000</v>
      </c>
      <c r="L51" s="620">
        <f t="shared" si="3"/>
        <v>0</v>
      </c>
      <c r="M51" s="317">
        <f t="shared" si="0"/>
        <v>-2820000</v>
      </c>
    </row>
    <row r="52" spans="1:13" ht="12.75">
      <c r="A52" s="317"/>
      <c r="B52" s="334" t="s">
        <v>588</v>
      </c>
      <c r="C52" s="334" t="s">
        <v>567</v>
      </c>
      <c r="D52" s="335" t="s">
        <v>568</v>
      </c>
      <c r="E52" s="336">
        <v>13.5</v>
      </c>
      <c r="F52" s="317">
        <v>186</v>
      </c>
      <c r="G52" s="317">
        <v>2350000</v>
      </c>
      <c r="H52" s="317">
        <v>21150000</v>
      </c>
      <c r="I52" s="336">
        <v>12.8</v>
      </c>
      <c r="J52" s="317">
        <v>176</v>
      </c>
      <c r="K52" s="317">
        <v>2350000</v>
      </c>
      <c r="L52" s="620">
        <f>I52*K52/12*8</f>
        <v>20053333.333333332</v>
      </c>
      <c r="M52" s="317">
        <f t="shared" si="0"/>
        <v>-1096666.666666668</v>
      </c>
    </row>
    <row r="53" spans="1:15" ht="12.75">
      <c r="A53" s="317"/>
      <c r="B53" s="334" t="s">
        <v>622</v>
      </c>
      <c r="C53" s="334" t="s">
        <v>570</v>
      </c>
      <c r="D53" s="335" t="s">
        <v>568</v>
      </c>
      <c r="E53" s="336">
        <v>12</v>
      </c>
      <c r="F53" s="317">
        <v>165</v>
      </c>
      <c r="G53" s="317">
        <v>2350000</v>
      </c>
      <c r="H53" s="317">
        <v>9400000</v>
      </c>
      <c r="I53" s="336">
        <v>11.1</v>
      </c>
      <c r="J53" s="1046">
        <v>153</v>
      </c>
      <c r="K53" s="317">
        <v>2350000</v>
      </c>
      <c r="L53" s="620">
        <f t="shared" si="3"/>
        <v>8695000</v>
      </c>
      <c r="M53" s="317">
        <f t="shared" si="0"/>
        <v>-705000</v>
      </c>
      <c r="N53" s="1045"/>
      <c r="O53" s="4"/>
    </row>
    <row r="54" spans="1:15" ht="12.75">
      <c r="A54" s="317" t="s">
        <v>523</v>
      </c>
      <c r="B54" s="317" t="s">
        <v>524</v>
      </c>
      <c r="C54" s="317"/>
      <c r="D54" s="337"/>
      <c r="E54" s="334"/>
      <c r="F54" s="334"/>
      <c r="G54" s="334"/>
      <c r="H54" s="334"/>
      <c r="I54" s="334"/>
      <c r="J54" s="334"/>
      <c r="K54" s="334"/>
      <c r="L54" s="621"/>
      <c r="M54" s="317"/>
      <c r="O54" s="4"/>
    </row>
    <row r="55" spans="1:15" ht="12.75">
      <c r="A55" s="317"/>
      <c r="B55" s="334" t="s">
        <v>623</v>
      </c>
      <c r="C55" s="334" t="s">
        <v>18</v>
      </c>
      <c r="D55" s="335" t="s">
        <v>568</v>
      </c>
      <c r="E55" s="317"/>
      <c r="F55" s="317">
        <v>65</v>
      </c>
      <c r="G55" s="317"/>
      <c r="H55" s="317">
        <v>940000</v>
      </c>
      <c r="I55" s="317">
        <v>0.5</v>
      </c>
      <c r="J55" s="317">
        <v>50</v>
      </c>
      <c r="K55" s="317">
        <v>2350000</v>
      </c>
      <c r="L55" s="620">
        <f>I55*K55/12*8</f>
        <v>783333.3333333334</v>
      </c>
      <c r="M55" s="317">
        <f t="shared" si="0"/>
        <v>-156666.66666666663</v>
      </c>
      <c r="N55" s="1045"/>
      <c r="O55" s="4"/>
    </row>
    <row r="56" spans="1:13" ht="12.75">
      <c r="A56" s="317"/>
      <c r="B56" s="334" t="s">
        <v>624</v>
      </c>
      <c r="C56" s="334" t="s">
        <v>570</v>
      </c>
      <c r="D56" s="335" t="s">
        <v>568</v>
      </c>
      <c r="E56" s="317"/>
      <c r="F56" s="317">
        <v>77</v>
      </c>
      <c r="G56" s="317"/>
      <c r="H56" s="317">
        <v>548333</v>
      </c>
      <c r="I56" s="317">
        <v>0.5</v>
      </c>
      <c r="J56" s="317">
        <v>53</v>
      </c>
      <c r="K56" s="317">
        <v>2350000</v>
      </c>
      <c r="L56" s="620">
        <f>I56*K56/12*4</f>
        <v>391666.6666666667</v>
      </c>
      <c r="M56" s="317">
        <f t="shared" si="0"/>
        <v>-156666.3333333333</v>
      </c>
    </row>
    <row r="57" spans="1:13" ht="12.75">
      <c r="A57" s="317"/>
      <c r="B57" s="334"/>
      <c r="C57" s="334"/>
      <c r="D57" s="335"/>
      <c r="E57" s="317"/>
      <c r="F57" s="317"/>
      <c r="G57" s="317"/>
      <c r="H57" s="317"/>
      <c r="I57" s="317"/>
      <c r="J57" s="317"/>
      <c r="K57" s="317"/>
      <c r="L57" s="620"/>
      <c r="M57" s="317"/>
    </row>
    <row r="58" spans="1:13" ht="12.75">
      <c r="A58" s="317"/>
      <c r="B58" s="334"/>
      <c r="C58" s="334"/>
      <c r="D58" s="335"/>
      <c r="E58" s="317"/>
      <c r="F58" s="317"/>
      <c r="G58" s="317"/>
      <c r="H58" s="317"/>
      <c r="I58" s="317"/>
      <c r="J58" s="317"/>
      <c r="K58" s="317"/>
      <c r="L58" s="620"/>
      <c r="M58" s="317"/>
    </row>
    <row r="59" spans="1:13" ht="12.75">
      <c r="A59" s="317"/>
      <c r="B59" s="334"/>
      <c r="C59" s="334"/>
      <c r="D59" s="335"/>
      <c r="E59" s="317"/>
      <c r="F59" s="317"/>
      <c r="G59" s="317"/>
      <c r="H59" s="317"/>
      <c r="I59" s="317"/>
      <c r="J59" s="317"/>
      <c r="K59" s="317"/>
      <c r="L59" s="620"/>
      <c r="M59" s="317"/>
    </row>
    <row r="60" spans="1:13" ht="12.75">
      <c r="A60" s="317"/>
      <c r="B60" s="334"/>
      <c r="C60" s="334"/>
      <c r="D60" s="335"/>
      <c r="E60" s="317"/>
      <c r="F60" s="317"/>
      <c r="G60" s="317"/>
      <c r="H60" s="317"/>
      <c r="I60" s="317"/>
      <c r="J60" s="317"/>
      <c r="K60" s="317"/>
      <c r="L60" s="620"/>
      <c r="M60" s="317"/>
    </row>
    <row r="61" spans="1:13" ht="12.75">
      <c r="A61" s="8"/>
      <c r="B61" s="4"/>
      <c r="C61" s="4"/>
      <c r="D61" s="1078"/>
      <c r="E61" s="317"/>
      <c r="F61" s="317"/>
      <c r="G61" s="317"/>
      <c r="H61" s="317"/>
      <c r="I61" s="317"/>
      <c r="J61" s="317"/>
      <c r="K61" s="317"/>
      <c r="L61" s="620"/>
      <c r="M61" s="317"/>
    </row>
    <row r="62" spans="1:13" ht="12.75">
      <c r="A62" s="8"/>
      <c r="B62" s="4"/>
      <c r="C62" s="4"/>
      <c r="D62" s="1078"/>
      <c r="E62" s="317"/>
      <c r="F62" s="317"/>
      <c r="G62" s="317"/>
      <c r="H62" s="317"/>
      <c r="I62" s="317"/>
      <c r="J62" s="317"/>
      <c r="K62" s="317"/>
      <c r="L62" s="620"/>
      <c r="M62" s="317"/>
    </row>
    <row r="63" spans="1:13" ht="12.75">
      <c r="A63" s="8"/>
      <c r="B63" s="4"/>
      <c r="C63" s="4"/>
      <c r="D63" s="1078"/>
      <c r="E63" s="317"/>
      <c r="F63" s="317"/>
      <c r="G63" s="317"/>
      <c r="H63" s="317"/>
      <c r="I63" s="317"/>
      <c r="J63" s="317"/>
      <c r="K63" s="317"/>
      <c r="L63" s="620"/>
      <c r="M63" s="317"/>
    </row>
    <row r="64" spans="1:13" ht="12.75">
      <c r="A64" s="8"/>
      <c r="B64" s="4"/>
      <c r="C64" s="4"/>
      <c r="D64" s="1078"/>
      <c r="E64" s="317"/>
      <c r="F64" s="317"/>
      <c r="G64" s="317"/>
      <c r="H64" s="317"/>
      <c r="I64" s="317"/>
      <c r="J64" s="317"/>
      <c r="K64" s="317"/>
      <c r="L64" s="620"/>
      <c r="M64" s="317"/>
    </row>
    <row r="65" spans="4:13" ht="12.75">
      <c r="D65" s="136"/>
      <c r="E65" s="1115" t="s">
        <v>11</v>
      </c>
      <c r="F65" s="1115"/>
      <c r="G65" s="1115"/>
      <c r="H65" s="1115"/>
      <c r="I65" s="1115" t="s">
        <v>12</v>
      </c>
      <c r="J65" s="1115"/>
      <c r="K65" s="1115"/>
      <c r="L65" s="1115"/>
      <c r="M65" s="1124" t="s">
        <v>13</v>
      </c>
    </row>
    <row r="66" spans="1:13" ht="38.25">
      <c r="A66" s="1120" t="s">
        <v>351</v>
      </c>
      <c r="B66" s="1120"/>
      <c r="C66" s="307"/>
      <c r="D66" s="307" t="s">
        <v>542</v>
      </c>
      <c r="E66" s="307" t="s">
        <v>543</v>
      </c>
      <c r="F66" s="307" t="s">
        <v>544</v>
      </c>
      <c r="G66" s="307" t="s">
        <v>545</v>
      </c>
      <c r="H66" s="307" t="s">
        <v>546</v>
      </c>
      <c r="I66" s="307" t="s">
        <v>543</v>
      </c>
      <c r="J66" s="307" t="s">
        <v>544</v>
      </c>
      <c r="K66" s="307" t="s">
        <v>545</v>
      </c>
      <c r="L66" s="307" t="s">
        <v>546</v>
      </c>
      <c r="M66" s="1124"/>
    </row>
    <row r="67" spans="1:13" ht="15">
      <c r="A67" s="317"/>
      <c r="B67" s="331" t="s">
        <v>625</v>
      </c>
      <c r="C67" s="331"/>
      <c r="D67" s="335"/>
      <c r="E67" s="317"/>
      <c r="F67" s="317"/>
      <c r="G67" s="317"/>
      <c r="H67" s="317"/>
      <c r="I67" s="317"/>
      <c r="J67" s="317"/>
      <c r="K67" s="317"/>
      <c r="L67" s="317"/>
      <c r="M67" s="317"/>
    </row>
    <row r="68" spans="1:13" ht="12.75">
      <c r="A68" s="339" t="s">
        <v>626</v>
      </c>
      <c r="B68" s="323" t="s">
        <v>525</v>
      </c>
      <c r="C68" s="323"/>
      <c r="D68" s="317"/>
      <c r="E68" s="317"/>
      <c r="F68" s="317"/>
      <c r="G68" s="317"/>
      <c r="H68" s="317"/>
      <c r="I68" s="317"/>
      <c r="J68" s="317"/>
      <c r="K68" s="317"/>
      <c r="L68" s="317"/>
      <c r="M68" s="317"/>
    </row>
    <row r="69" spans="1:13" ht="12.75">
      <c r="A69" s="317"/>
      <c r="B69" s="334" t="s">
        <v>627</v>
      </c>
      <c r="C69" s="334" t="s">
        <v>18</v>
      </c>
      <c r="D69" s="337" t="s">
        <v>548</v>
      </c>
      <c r="E69" s="317"/>
      <c r="F69" s="317">
        <v>125</v>
      </c>
      <c r="G69" s="317">
        <v>35000</v>
      </c>
      <c r="H69" s="317">
        <v>2916667</v>
      </c>
      <c r="I69" s="317"/>
      <c r="J69" s="317">
        <v>116</v>
      </c>
      <c r="K69" s="317">
        <v>35000</v>
      </c>
      <c r="L69" s="620">
        <f>J69*K69/12*8-1</f>
        <v>2706665.6666666665</v>
      </c>
      <c r="M69" s="317">
        <f t="shared" si="0"/>
        <v>-210001.3333333335</v>
      </c>
    </row>
    <row r="70" spans="1:13" ht="12.75">
      <c r="A70" s="317"/>
      <c r="B70" s="334" t="s">
        <v>628</v>
      </c>
      <c r="C70" s="334" t="s">
        <v>18</v>
      </c>
      <c r="D70" s="337" t="s">
        <v>548</v>
      </c>
      <c r="E70" s="317"/>
      <c r="F70" s="317">
        <v>45</v>
      </c>
      <c r="G70" s="317">
        <v>98000</v>
      </c>
      <c r="H70" s="317">
        <v>2940000</v>
      </c>
      <c r="I70" s="317"/>
      <c r="J70" s="317">
        <v>34</v>
      </c>
      <c r="K70" s="317">
        <v>98000</v>
      </c>
      <c r="L70" s="724">
        <f>J70*K70/12*8</f>
        <v>2221333.3333333335</v>
      </c>
      <c r="M70" s="317">
        <f t="shared" si="0"/>
        <v>-718666.6666666665</v>
      </c>
    </row>
    <row r="71" spans="1:13" ht="12.75">
      <c r="A71" s="317"/>
      <c r="B71" s="334" t="s">
        <v>629</v>
      </c>
      <c r="C71" s="334" t="s">
        <v>18</v>
      </c>
      <c r="D71" s="337" t="s">
        <v>548</v>
      </c>
      <c r="E71" s="317"/>
      <c r="F71" s="317">
        <v>62</v>
      </c>
      <c r="G71" s="317">
        <v>137200</v>
      </c>
      <c r="H71" s="317">
        <v>5670933</v>
      </c>
      <c r="I71" s="317"/>
      <c r="J71" s="317">
        <v>68</v>
      </c>
      <c r="K71" s="317">
        <v>137200</v>
      </c>
      <c r="L71" s="724">
        <f>J71*K71/12*8</f>
        <v>6219733.333333333</v>
      </c>
      <c r="M71" s="317">
        <f t="shared" si="0"/>
        <v>548800.333333333</v>
      </c>
    </row>
    <row r="72" spans="1:13" ht="12.75">
      <c r="A72" s="317"/>
      <c r="B72" s="334" t="s">
        <v>630</v>
      </c>
      <c r="C72" s="334" t="s">
        <v>18</v>
      </c>
      <c r="D72" s="335" t="s">
        <v>548</v>
      </c>
      <c r="E72" s="317"/>
      <c r="F72" s="317">
        <v>36</v>
      </c>
      <c r="G72" s="317">
        <v>58800</v>
      </c>
      <c r="H72" s="317">
        <v>1411200</v>
      </c>
      <c r="I72" s="317"/>
      <c r="J72" s="317">
        <v>9</v>
      </c>
      <c r="K72" s="317">
        <v>58800</v>
      </c>
      <c r="L72" s="724">
        <f>J72*K72/12*8</f>
        <v>352800</v>
      </c>
      <c r="M72" s="317">
        <f t="shared" si="0"/>
        <v>-1058400</v>
      </c>
    </row>
    <row r="73" spans="1:13" ht="12.75">
      <c r="A73" s="317"/>
      <c r="B73" s="334" t="s">
        <v>631</v>
      </c>
      <c r="C73" s="334" t="s">
        <v>18</v>
      </c>
      <c r="D73" s="337" t="s">
        <v>548</v>
      </c>
      <c r="E73" s="317"/>
      <c r="F73" s="317">
        <v>35</v>
      </c>
      <c r="G73" s="317">
        <v>19600</v>
      </c>
      <c r="H73" s="317">
        <v>457333</v>
      </c>
      <c r="I73" s="317"/>
      <c r="J73" s="1046">
        <v>31</v>
      </c>
      <c r="K73" s="317">
        <v>19600</v>
      </c>
      <c r="L73" s="620">
        <f>J73*K73/12*8</f>
        <v>405066.6666666667</v>
      </c>
      <c r="M73" s="317">
        <f t="shared" si="0"/>
        <v>-52266.333333333314</v>
      </c>
    </row>
    <row r="74" spans="1:13" ht="12.75">
      <c r="A74" s="317"/>
      <c r="B74" s="334" t="s">
        <v>632</v>
      </c>
      <c r="C74" s="334" t="s">
        <v>570</v>
      </c>
      <c r="D74" s="337" t="s">
        <v>548</v>
      </c>
      <c r="E74" s="317"/>
      <c r="F74" s="317">
        <v>139</v>
      </c>
      <c r="G74" s="317">
        <v>35000</v>
      </c>
      <c r="H74" s="317">
        <v>1621667</v>
      </c>
      <c r="I74" s="317"/>
      <c r="J74" s="1046">
        <v>124</v>
      </c>
      <c r="K74" s="317">
        <v>35000</v>
      </c>
      <c r="L74" s="620">
        <f>J74*K74/12*4</f>
        <v>1446666.6666666667</v>
      </c>
      <c r="M74" s="317">
        <f t="shared" si="0"/>
        <v>-175000.33333333326</v>
      </c>
    </row>
    <row r="75" spans="1:13" ht="12.75">
      <c r="A75" s="317"/>
      <c r="B75" s="334" t="s">
        <v>633</v>
      </c>
      <c r="C75" s="334" t="s">
        <v>570</v>
      </c>
      <c r="D75" s="337" t="s">
        <v>548</v>
      </c>
      <c r="E75" s="317"/>
      <c r="F75" s="317">
        <v>52</v>
      </c>
      <c r="G75" s="317">
        <v>98000</v>
      </c>
      <c r="H75" s="317">
        <v>1698667</v>
      </c>
      <c r="I75" s="317"/>
      <c r="J75" s="317"/>
      <c r="K75" s="317">
        <v>98000</v>
      </c>
      <c r="L75" s="620">
        <f>J75*K75/12*4</f>
        <v>0</v>
      </c>
      <c r="M75" s="317">
        <f t="shared" si="0"/>
        <v>-1698667</v>
      </c>
    </row>
    <row r="76" spans="1:13" ht="12.75">
      <c r="A76" s="317"/>
      <c r="B76" s="334" t="s">
        <v>629</v>
      </c>
      <c r="C76" s="334" t="s">
        <v>570</v>
      </c>
      <c r="D76" s="337" t="s">
        <v>548</v>
      </c>
      <c r="E76" s="317"/>
      <c r="F76" s="317">
        <v>59</v>
      </c>
      <c r="G76" s="317">
        <v>137200</v>
      </c>
      <c r="H76" s="317">
        <v>2698267</v>
      </c>
      <c r="I76" s="317"/>
      <c r="J76" s="1046">
        <v>28</v>
      </c>
      <c r="K76" s="317">
        <v>137200</v>
      </c>
      <c r="L76" s="620">
        <f>J76*K76/12*4</f>
        <v>1280533.3333333333</v>
      </c>
      <c r="M76" s="317">
        <f t="shared" si="0"/>
        <v>-1417733.6666666667</v>
      </c>
    </row>
    <row r="77" spans="1:13" ht="12.75">
      <c r="A77" s="317"/>
      <c r="B77" s="334" t="s">
        <v>634</v>
      </c>
      <c r="C77" s="334" t="s">
        <v>570</v>
      </c>
      <c r="D77" s="335" t="s">
        <v>548</v>
      </c>
      <c r="E77" s="317"/>
      <c r="F77" s="317">
        <v>27</v>
      </c>
      <c r="G77" s="317">
        <v>58800</v>
      </c>
      <c r="H77" s="317">
        <v>529200</v>
      </c>
      <c r="I77" s="317"/>
      <c r="J77" s="1046">
        <v>85</v>
      </c>
      <c r="K77" s="317">
        <v>58800</v>
      </c>
      <c r="L77" s="620">
        <f>J77*K77/12*4</f>
        <v>1666000</v>
      </c>
      <c r="M77" s="317">
        <f t="shared" si="0"/>
        <v>1136800</v>
      </c>
    </row>
    <row r="78" spans="1:13" ht="12.75">
      <c r="A78" s="317"/>
      <c r="B78" s="334" t="s">
        <v>635</v>
      </c>
      <c r="C78" s="334" t="s">
        <v>570</v>
      </c>
      <c r="D78" s="337" t="s">
        <v>548</v>
      </c>
      <c r="E78" s="317"/>
      <c r="F78" s="317">
        <v>18</v>
      </c>
      <c r="G78" s="317">
        <v>19600</v>
      </c>
      <c r="H78" s="317">
        <v>117600</v>
      </c>
      <c r="I78" s="317"/>
      <c r="J78" s="317">
        <v>40</v>
      </c>
      <c r="K78" s="317">
        <v>19600</v>
      </c>
      <c r="L78" s="620">
        <f>J78*K78/12*4</f>
        <v>261333.33333333334</v>
      </c>
      <c r="M78" s="317">
        <f t="shared" si="0"/>
        <v>143733.33333333334</v>
      </c>
    </row>
    <row r="79" spans="1:13" ht="12.75">
      <c r="A79" s="340" t="s">
        <v>636</v>
      </c>
      <c r="B79" s="323" t="s">
        <v>526</v>
      </c>
      <c r="C79" s="323"/>
      <c r="D79" s="337"/>
      <c r="E79" s="317"/>
      <c r="F79" s="317"/>
      <c r="G79" s="317"/>
      <c r="H79" s="317"/>
      <c r="I79" s="317"/>
      <c r="J79" s="317"/>
      <c r="K79" s="317"/>
      <c r="L79" s="620"/>
      <c r="M79" s="317"/>
    </row>
    <row r="80" spans="1:13" ht="12.75">
      <c r="A80" s="317"/>
      <c r="B80" s="334" t="s">
        <v>637</v>
      </c>
      <c r="C80" s="334" t="s">
        <v>567</v>
      </c>
      <c r="D80" s="337" t="s">
        <v>548</v>
      </c>
      <c r="E80" s="317"/>
      <c r="F80" s="317">
        <v>7</v>
      </c>
      <c r="G80" s="317">
        <v>224000</v>
      </c>
      <c r="H80" s="317">
        <v>836267</v>
      </c>
      <c r="I80" s="317"/>
      <c r="J80" s="317">
        <v>6</v>
      </c>
      <c r="K80" s="317">
        <v>179200</v>
      </c>
      <c r="L80" s="620">
        <f>J80*K80/12*8</f>
        <v>716800</v>
      </c>
      <c r="M80" s="317">
        <f t="shared" si="0"/>
        <v>-119467</v>
      </c>
    </row>
    <row r="81" spans="1:13" ht="12.75">
      <c r="A81" s="317"/>
      <c r="B81" s="334" t="s">
        <v>637</v>
      </c>
      <c r="C81" s="334" t="s">
        <v>570</v>
      </c>
      <c r="D81" s="337" t="s">
        <v>548</v>
      </c>
      <c r="E81" s="317"/>
      <c r="F81" s="317">
        <v>6</v>
      </c>
      <c r="G81" s="317">
        <v>224000</v>
      </c>
      <c r="H81" s="317">
        <v>358400</v>
      </c>
      <c r="I81" s="317"/>
      <c r="J81" s="317">
        <v>4</v>
      </c>
      <c r="K81" s="317">
        <v>179200</v>
      </c>
      <c r="L81" s="620">
        <f>J81*K81/12*4</f>
        <v>238933.33333333334</v>
      </c>
      <c r="M81" s="317">
        <f t="shared" si="0"/>
        <v>-119466.66666666666</v>
      </c>
    </row>
    <row r="82" spans="1:13" ht="12.75">
      <c r="A82" s="317" t="s">
        <v>638</v>
      </c>
      <c r="B82" s="323" t="s">
        <v>527</v>
      </c>
      <c r="C82" s="323"/>
      <c r="D82" s="337"/>
      <c r="E82" s="317"/>
      <c r="F82" s="317"/>
      <c r="G82" s="317"/>
      <c r="H82" s="317"/>
      <c r="I82" s="317"/>
      <c r="J82" s="317"/>
      <c r="K82" s="317"/>
      <c r="L82" s="620"/>
      <c r="M82" s="317"/>
    </row>
    <row r="83" spans="1:13" ht="12.75">
      <c r="A83" s="317"/>
      <c r="B83" s="334" t="s">
        <v>639</v>
      </c>
      <c r="C83" s="334" t="s">
        <v>18</v>
      </c>
      <c r="D83" s="337" t="s">
        <v>548</v>
      </c>
      <c r="E83" s="317"/>
      <c r="F83" s="317">
        <v>34</v>
      </c>
      <c r="G83" s="317">
        <v>64000</v>
      </c>
      <c r="H83" s="317">
        <v>1450667</v>
      </c>
      <c r="I83" s="317"/>
      <c r="J83" s="317">
        <v>25</v>
      </c>
      <c r="K83" s="317">
        <v>64000</v>
      </c>
      <c r="L83" s="620">
        <f>J83*K83/12*8</f>
        <v>1066666.6666666667</v>
      </c>
      <c r="M83" s="317">
        <f t="shared" si="0"/>
        <v>-384000.33333333326</v>
      </c>
    </row>
    <row r="84" spans="1:13" ht="12.75">
      <c r="A84" s="317"/>
      <c r="B84" s="334" t="s">
        <v>639</v>
      </c>
      <c r="C84" s="334" t="s">
        <v>570</v>
      </c>
      <c r="D84" s="337" t="s">
        <v>548</v>
      </c>
      <c r="E84" s="317"/>
      <c r="F84" s="317">
        <v>34</v>
      </c>
      <c r="G84" s="317">
        <v>64000</v>
      </c>
      <c r="H84" s="317">
        <v>725333</v>
      </c>
      <c r="I84" s="317"/>
      <c r="J84" s="317">
        <v>25</v>
      </c>
      <c r="K84" s="317">
        <v>64000</v>
      </c>
      <c r="L84" s="620">
        <f>J84*K84/12*4</f>
        <v>533333.3333333334</v>
      </c>
      <c r="M84" s="317">
        <f aca="true" t="shared" si="4" ref="M84:M107">L84-H84</f>
        <v>-191999.66666666663</v>
      </c>
    </row>
    <row r="85" spans="1:13" ht="12.75">
      <c r="A85" s="334" t="s">
        <v>23</v>
      </c>
      <c r="B85" s="334" t="s">
        <v>24</v>
      </c>
      <c r="C85" s="334"/>
      <c r="D85" s="335" t="s">
        <v>548</v>
      </c>
      <c r="E85" s="317"/>
      <c r="F85" s="317"/>
      <c r="G85" s="317"/>
      <c r="H85" s="317"/>
      <c r="I85" s="317"/>
      <c r="J85" s="317">
        <v>70</v>
      </c>
      <c r="K85" s="317">
        <v>6000</v>
      </c>
      <c r="L85" s="620">
        <f>J85*K85</f>
        <v>420000</v>
      </c>
      <c r="M85" s="317">
        <f t="shared" si="4"/>
        <v>420000</v>
      </c>
    </row>
    <row r="86" spans="1:13" ht="12.75">
      <c r="A86" s="317"/>
      <c r="B86" s="334" t="s">
        <v>25</v>
      </c>
      <c r="C86" s="334"/>
      <c r="D86" s="335" t="s">
        <v>548</v>
      </c>
      <c r="E86" s="317"/>
      <c r="F86" s="317"/>
      <c r="G86" s="317"/>
      <c r="H86" s="317"/>
      <c r="I86" s="317"/>
      <c r="J86" s="1046">
        <v>44</v>
      </c>
      <c r="K86" s="317">
        <v>6000</v>
      </c>
      <c r="L86" s="620">
        <f>J86*K86</f>
        <v>264000</v>
      </c>
      <c r="M86" s="317">
        <f t="shared" si="4"/>
        <v>264000</v>
      </c>
    </row>
    <row r="87" spans="1:13" ht="12.75">
      <c r="A87" s="334" t="s">
        <v>26</v>
      </c>
      <c r="B87" s="334" t="s">
        <v>27</v>
      </c>
      <c r="C87" s="334"/>
      <c r="D87" s="335" t="s">
        <v>548</v>
      </c>
      <c r="E87" s="317"/>
      <c r="F87" s="317"/>
      <c r="G87" s="317"/>
      <c r="H87" s="317"/>
      <c r="I87" s="317"/>
      <c r="J87" s="1046">
        <v>787</v>
      </c>
      <c r="K87" s="317">
        <v>1750</v>
      </c>
      <c r="L87" s="620">
        <f>J87*K87</f>
        <v>1377250</v>
      </c>
      <c r="M87" s="317">
        <f t="shared" si="4"/>
        <v>1377250</v>
      </c>
    </row>
    <row r="88" spans="1:13" ht="12.75">
      <c r="A88" s="317" t="s">
        <v>640</v>
      </c>
      <c r="B88" s="334" t="s">
        <v>528</v>
      </c>
      <c r="C88" s="334" t="s">
        <v>18</v>
      </c>
      <c r="D88" s="337" t="s">
        <v>548</v>
      </c>
      <c r="E88" s="317"/>
      <c r="F88" s="317">
        <v>439</v>
      </c>
      <c r="G88" s="317">
        <v>15300</v>
      </c>
      <c r="H88" s="317">
        <v>4477800</v>
      </c>
      <c r="I88" s="317"/>
      <c r="J88" s="1046">
        <v>403</v>
      </c>
      <c r="K88" s="317">
        <v>15300</v>
      </c>
      <c r="L88" s="724">
        <f>J88*K88/12*8</f>
        <v>4110600</v>
      </c>
      <c r="M88" s="317">
        <f t="shared" si="4"/>
        <v>-367200</v>
      </c>
    </row>
    <row r="89" spans="1:13" ht="12.75">
      <c r="A89" s="317"/>
      <c r="B89" s="334" t="s">
        <v>528</v>
      </c>
      <c r="C89" s="334" t="s">
        <v>570</v>
      </c>
      <c r="D89" s="337" t="s">
        <v>548</v>
      </c>
      <c r="E89" s="317"/>
      <c r="F89" s="317">
        <v>402</v>
      </c>
      <c r="G89" s="317">
        <v>15300</v>
      </c>
      <c r="H89" s="317">
        <v>2050200</v>
      </c>
      <c r="I89" s="317"/>
      <c r="J89" s="1046">
        <v>364</v>
      </c>
      <c r="K89" s="317">
        <v>15300</v>
      </c>
      <c r="L89" s="620">
        <f>J89*K89/12*4</f>
        <v>1856400</v>
      </c>
      <c r="M89" s="317">
        <f t="shared" si="4"/>
        <v>-193800</v>
      </c>
    </row>
    <row r="90" spans="1:13" ht="12.75">
      <c r="A90" s="341" t="s">
        <v>641</v>
      </c>
      <c r="B90" s="334" t="s">
        <v>642</v>
      </c>
      <c r="C90" s="334" t="s">
        <v>18</v>
      </c>
      <c r="D90" s="337" t="s">
        <v>548</v>
      </c>
      <c r="E90" s="317"/>
      <c r="F90" s="317">
        <v>18</v>
      </c>
      <c r="G90" s="317">
        <v>36300</v>
      </c>
      <c r="H90" s="317">
        <v>435600</v>
      </c>
      <c r="I90" s="317"/>
      <c r="J90" s="1046">
        <v>17</v>
      </c>
      <c r="K90" s="317">
        <v>36300</v>
      </c>
      <c r="L90" s="620">
        <f>J90*K90/12*8</f>
        <v>411400</v>
      </c>
      <c r="M90" s="317">
        <f t="shared" si="4"/>
        <v>-24200</v>
      </c>
    </row>
    <row r="91" spans="1:13" ht="12.75">
      <c r="A91" s="341"/>
      <c r="B91" s="334" t="s">
        <v>643</v>
      </c>
      <c r="C91" s="334" t="s">
        <v>570</v>
      </c>
      <c r="D91" s="337" t="s">
        <v>548</v>
      </c>
      <c r="E91" s="317"/>
      <c r="F91" s="317">
        <v>13</v>
      </c>
      <c r="G91" s="317">
        <v>36300</v>
      </c>
      <c r="H91" s="317">
        <v>157300</v>
      </c>
      <c r="I91" s="317"/>
      <c r="J91" s="317">
        <v>13</v>
      </c>
      <c r="K91" s="317">
        <v>32000</v>
      </c>
      <c r="L91" s="724">
        <v>138667</v>
      </c>
      <c r="M91" s="317">
        <f t="shared" si="4"/>
        <v>-18633</v>
      </c>
    </row>
    <row r="92" spans="1:13" ht="12.75">
      <c r="A92" s="317" t="s">
        <v>529</v>
      </c>
      <c r="B92" s="334" t="s">
        <v>644</v>
      </c>
      <c r="C92" s="317"/>
      <c r="D92" s="337" t="s">
        <v>548</v>
      </c>
      <c r="E92" s="317"/>
      <c r="F92" s="317">
        <v>142</v>
      </c>
      <c r="G92" s="317">
        <v>65000</v>
      </c>
      <c r="H92" s="317">
        <v>9230000</v>
      </c>
      <c r="I92" s="317"/>
      <c r="J92" s="317">
        <v>154</v>
      </c>
      <c r="K92" s="317">
        <v>68000</v>
      </c>
      <c r="L92" s="620">
        <f>J92*K92</f>
        <v>10472000</v>
      </c>
      <c r="M92" s="317">
        <f t="shared" si="4"/>
        <v>1242000</v>
      </c>
    </row>
    <row r="93" spans="1:13" ht="12.75">
      <c r="A93" s="317"/>
      <c r="B93" s="317" t="s">
        <v>645</v>
      </c>
      <c r="C93" s="317"/>
      <c r="D93" s="337" t="s">
        <v>548</v>
      </c>
      <c r="E93" s="317"/>
      <c r="F93" s="317">
        <v>13</v>
      </c>
      <c r="G93" s="317">
        <v>20000</v>
      </c>
      <c r="H93" s="317">
        <v>260000</v>
      </c>
      <c r="I93" s="317"/>
      <c r="J93" s="317"/>
      <c r="K93" s="317">
        <v>0</v>
      </c>
      <c r="L93" s="620">
        <v>0</v>
      </c>
      <c r="M93" s="317">
        <f t="shared" si="4"/>
        <v>-260000</v>
      </c>
    </row>
    <row r="94" spans="1:13" ht="12.75">
      <c r="A94" s="317" t="s">
        <v>529</v>
      </c>
      <c r="B94" s="317" t="s">
        <v>530</v>
      </c>
      <c r="C94" s="317"/>
      <c r="D94" s="337"/>
      <c r="E94" s="317"/>
      <c r="F94" s="317"/>
      <c r="G94" s="317"/>
      <c r="H94" s="317"/>
      <c r="I94" s="317"/>
      <c r="J94" s="317"/>
      <c r="K94" s="317"/>
      <c r="L94" s="620"/>
      <c r="M94" s="317"/>
    </row>
    <row r="95" spans="1:13" ht="12.75">
      <c r="A95" s="317"/>
      <c r="B95" s="317" t="s">
        <v>531</v>
      </c>
      <c r="C95" s="317"/>
      <c r="D95" s="337" t="s">
        <v>548</v>
      </c>
      <c r="E95" s="317"/>
      <c r="F95" s="317">
        <v>1005</v>
      </c>
      <c r="G95" s="317">
        <v>1000</v>
      </c>
      <c r="H95" s="317">
        <v>1005000</v>
      </c>
      <c r="I95" s="317"/>
      <c r="J95" s="317"/>
      <c r="K95" s="317">
        <v>0</v>
      </c>
      <c r="L95" s="620">
        <v>0</v>
      </c>
      <c r="M95" s="317">
        <f t="shared" si="4"/>
        <v>-1005000</v>
      </c>
    </row>
    <row r="96" spans="1:13" ht="12.75">
      <c r="A96" s="334"/>
      <c r="B96" s="317" t="s">
        <v>532</v>
      </c>
      <c r="C96" s="317"/>
      <c r="D96" s="337" t="s">
        <v>548</v>
      </c>
      <c r="E96" s="317"/>
      <c r="F96" s="317">
        <v>417</v>
      </c>
      <c r="G96" s="317">
        <v>10000</v>
      </c>
      <c r="H96" s="317">
        <v>4170000</v>
      </c>
      <c r="I96" s="317"/>
      <c r="J96" s="317">
        <v>350</v>
      </c>
      <c r="K96" s="317">
        <v>12000</v>
      </c>
      <c r="L96" s="620">
        <f>J96*K96</f>
        <v>4200000</v>
      </c>
      <c r="M96" s="317">
        <f t="shared" si="4"/>
        <v>30000</v>
      </c>
    </row>
    <row r="97" spans="1:14" ht="12.75">
      <c r="A97" s="320"/>
      <c r="B97" s="320" t="s">
        <v>549</v>
      </c>
      <c r="C97" s="320"/>
      <c r="D97" s="306"/>
      <c r="E97" s="320"/>
      <c r="F97" s="320"/>
      <c r="G97" s="320"/>
      <c r="H97" s="320">
        <f>SUM(H29:H96)</f>
        <v>268703101</v>
      </c>
      <c r="I97" s="320"/>
      <c r="J97" s="320"/>
      <c r="K97" s="320"/>
      <c r="L97" s="733">
        <f>SUM(L29:L96)</f>
        <v>247912849.33333337</v>
      </c>
      <c r="M97" s="317">
        <f>L97-H97</f>
        <v>-20790251.666666627</v>
      </c>
      <c r="N97" s="321"/>
    </row>
    <row r="98" spans="1:14" ht="7.5" customHeight="1">
      <c r="A98" s="320"/>
      <c r="B98" s="320"/>
      <c r="C98" s="320"/>
      <c r="D98" s="306"/>
      <c r="E98" s="320"/>
      <c r="F98" s="320"/>
      <c r="G98" s="320"/>
      <c r="H98" s="320"/>
      <c r="I98" s="320"/>
      <c r="J98" s="320"/>
      <c r="K98" s="320"/>
      <c r="L98" s="320"/>
      <c r="M98" s="317"/>
      <c r="N98" s="321"/>
    </row>
    <row r="99" spans="1:14" s="738" customFormat="1" ht="15.75">
      <c r="A99" s="342"/>
      <c r="B99" s="342" t="s">
        <v>666</v>
      </c>
      <c r="C99" s="342"/>
      <c r="D99" s="736"/>
      <c r="E99" s="342"/>
      <c r="F99" s="342"/>
      <c r="G99" s="342"/>
      <c r="H99" s="342"/>
      <c r="I99" s="342"/>
      <c r="J99" s="342"/>
      <c r="K99" s="342"/>
      <c r="L99" s="342">
        <f>L12+L20</f>
        <v>16183721</v>
      </c>
      <c r="M99" s="625"/>
      <c r="N99" s="737"/>
    </row>
    <row r="100" spans="1:14" s="738" customFormat="1" ht="15.75">
      <c r="A100" s="342"/>
      <c r="B100" s="342" t="s">
        <v>667</v>
      </c>
      <c r="C100" s="342"/>
      <c r="D100" s="736"/>
      <c r="E100" s="342"/>
      <c r="F100" s="342"/>
      <c r="G100" s="342"/>
      <c r="H100" s="342"/>
      <c r="I100" s="342"/>
      <c r="J100" s="342"/>
      <c r="K100" s="342"/>
      <c r="L100" s="739">
        <f>L19+L21+L25+L97</f>
        <v>299128968.3333334</v>
      </c>
      <c r="M100" s="625"/>
      <c r="N100" s="737"/>
    </row>
    <row r="101" spans="1:13" ht="15">
      <c r="A101" s="334"/>
      <c r="B101" s="1126" t="s">
        <v>28</v>
      </c>
      <c r="C101" s="1126"/>
      <c r="D101" s="1126"/>
      <c r="E101" s="1126"/>
      <c r="F101" s="317"/>
      <c r="G101" s="317"/>
      <c r="H101" s="317"/>
      <c r="J101" s="317"/>
      <c r="K101" s="317"/>
      <c r="L101" s="620"/>
      <c r="M101" s="317"/>
    </row>
    <row r="102" spans="1:13" ht="12.75">
      <c r="A102" s="334" t="s">
        <v>29</v>
      </c>
      <c r="B102" s="334" t="s">
        <v>533</v>
      </c>
      <c r="C102" s="334" t="s">
        <v>567</v>
      </c>
      <c r="D102" s="337" t="s">
        <v>548</v>
      </c>
      <c r="E102" s="334">
        <v>93</v>
      </c>
      <c r="F102" s="334"/>
      <c r="G102" s="334"/>
      <c r="H102" s="334">
        <v>0</v>
      </c>
      <c r="I102" s="334">
        <v>92</v>
      </c>
      <c r="J102" s="334"/>
      <c r="K102" s="334">
        <v>10500</v>
      </c>
      <c r="L102" s="620">
        <f>I102*K102/12*8</f>
        <v>644000</v>
      </c>
      <c r="M102" s="317">
        <f t="shared" si="4"/>
        <v>644000</v>
      </c>
    </row>
    <row r="103" spans="1:13" ht="12.75">
      <c r="A103" s="317"/>
      <c r="B103" s="334" t="s">
        <v>533</v>
      </c>
      <c r="C103" s="334" t="s">
        <v>570</v>
      </c>
      <c r="D103" s="335" t="s">
        <v>548</v>
      </c>
      <c r="E103" s="334">
        <v>96</v>
      </c>
      <c r="F103" s="334"/>
      <c r="G103" s="334"/>
      <c r="H103" s="334">
        <v>0</v>
      </c>
      <c r="I103" s="334">
        <v>91</v>
      </c>
      <c r="J103" s="334"/>
      <c r="K103" s="334">
        <v>10500</v>
      </c>
      <c r="L103" s="620">
        <f>I103*K103/12*4</f>
        <v>318500</v>
      </c>
      <c r="M103" s="317">
        <f t="shared" si="4"/>
        <v>318500</v>
      </c>
    </row>
    <row r="104" spans="1:13" ht="12.75">
      <c r="A104" s="334" t="s">
        <v>30</v>
      </c>
      <c r="B104" s="334" t="s">
        <v>31</v>
      </c>
      <c r="C104" s="334" t="s">
        <v>567</v>
      </c>
      <c r="D104" s="337" t="s">
        <v>548</v>
      </c>
      <c r="E104" s="334"/>
      <c r="F104" s="334"/>
      <c r="G104" s="334"/>
      <c r="H104" s="334">
        <v>0</v>
      </c>
      <c r="I104" s="334">
        <v>40</v>
      </c>
      <c r="J104" s="334"/>
      <c r="K104" s="334">
        <v>26000</v>
      </c>
      <c r="L104" s="620">
        <f>I104*K104/12*8</f>
        <v>693333.3333333334</v>
      </c>
      <c r="M104" s="317">
        <f t="shared" si="4"/>
        <v>693333.3333333334</v>
      </c>
    </row>
    <row r="105" spans="1:13" ht="12.75">
      <c r="A105" s="334"/>
      <c r="B105" s="334" t="s">
        <v>31</v>
      </c>
      <c r="C105" s="334" t="s">
        <v>570</v>
      </c>
      <c r="D105" s="337" t="s">
        <v>548</v>
      </c>
      <c r="E105" s="334"/>
      <c r="F105" s="334"/>
      <c r="G105" s="334"/>
      <c r="H105" s="334">
        <v>0</v>
      </c>
      <c r="I105" s="334">
        <v>39</v>
      </c>
      <c r="J105" s="334"/>
      <c r="K105" s="334">
        <v>26000</v>
      </c>
      <c r="L105" s="620">
        <f>I105*K105/12*4</f>
        <v>338000</v>
      </c>
      <c r="M105" s="317">
        <f t="shared" si="4"/>
        <v>338000</v>
      </c>
    </row>
    <row r="106" spans="1:13" ht="12.75">
      <c r="A106" s="334"/>
      <c r="B106" s="615" t="s">
        <v>32</v>
      </c>
      <c r="C106" s="334" t="s">
        <v>567</v>
      </c>
      <c r="D106" s="337" t="s">
        <v>548</v>
      </c>
      <c r="E106" s="334"/>
      <c r="F106" s="332"/>
      <c r="G106" s="334"/>
      <c r="H106" s="334"/>
      <c r="I106" s="623">
        <v>2</v>
      </c>
      <c r="J106" s="347"/>
      <c r="K106" s="334">
        <v>65000</v>
      </c>
      <c r="L106" s="620">
        <f>I106*K106/12*8</f>
        <v>86666.66666666667</v>
      </c>
      <c r="M106" s="317">
        <f t="shared" si="4"/>
        <v>86666.66666666667</v>
      </c>
    </row>
    <row r="107" spans="1:14" ht="12.75">
      <c r="A107" s="334"/>
      <c r="B107" s="615" t="s">
        <v>32</v>
      </c>
      <c r="C107" s="334" t="s">
        <v>570</v>
      </c>
      <c r="D107" s="337" t="s">
        <v>548</v>
      </c>
      <c r="E107" s="334"/>
      <c r="F107" s="332"/>
      <c r="G107" s="334"/>
      <c r="H107" s="334"/>
      <c r="I107" s="343">
        <v>2</v>
      </c>
      <c r="J107" s="334"/>
      <c r="K107" s="334">
        <v>65000</v>
      </c>
      <c r="L107" s="620">
        <f>I107*K107/12*4+1</f>
        <v>43334.333333333336</v>
      </c>
      <c r="M107" s="317">
        <f t="shared" si="4"/>
        <v>43334.333333333336</v>
      </c>
      <c r="N107" s="725"/>
    </row>
    <row r="108" spans="1:14" s="626" customFormat="1" ht="15.75">
      <c r="A108" s="348"/>
      <c r="B108" s="740" t="s">
        <v>668</v>
      </c>
      <c r="C108" s="741"/>
      <c r="D108" s="742"/>
      <c r="E108" s="741"/>
      <c r="F108" s="743"/>
      <c r="G108" s="348"/>
      <c r="H108" s="348"/>
      <c r="I108" s="744"/>
      <c r="J108" s="348"/>
      <c r="K108" s="348"/>
      <c r="L108" s="745">
        <f>SUM(L102:L107)</f>
        <v>2123834.3333333335</v>
      </c>
      <c r="M108" s="348"/>
      <c r="N108" s="746"/>
    </row>
    <row r="109" spans="1:13" ht="15.75">
      <c r="A109" s="625"/>
      <c r="B109" s="1127" t="s">
        <v>646</v>
      </c>
      <c r="C109" s="1128"/>
      <c r="D109" s="1128"/>
      <c r="E109" s="1128"/>
      <c r="F109" s="1129"/>
      <c r="G109" s="625"/>
      <c r="H109" s="342">
        <f>SUM(H11:H105)-H97-H25-H19-H12</f>
        <v>326348909</v>
      </c>
      <c r="I109" s="625"/>
      <c r="J109" s="625"/>
      <c r="K109" s="625"/>
      <c r="L109" s="739">
        <f>L108+L100+L99</f>
        <v>317436523.6666667</v>
      </c>
      <c r="M109" s="342">
        <f>SUM(M11:M105)-M97-M25-M19-M12</f>
        <v>-9042386.333333332</v>
      </c>
    </row>
    <row r="110" spans="1:13" s="757" customFormat="1" ht="15">
      <c r="A110" s="756"/>
      <c r="B110" s="624" t="s">
        <v>425</v>
      </c>
      <c r="C110" s="624"/>
      <c r="D110" s="624"/>
      <c r="E110" s="624"/>
      <c r="F110" s="624"/>
      <c r="G110" s="756"/>
      <c r="H110" s="331"/>
      <c r="I110" s="756"/>
      <c r="J110" s="756"/>
      <c r="K110" s="756"/>
      <c r="L110" s="331"/>
      <c r="M110" s="331"/>
    </row>
    <row r="111" spans="1:13" s="751" customFormat="1" ht="12">
      <c r="A111" s="747"/>
      <c r="B111" s="748" t="s">
        <v>80</v>
      </c>
      <c r="C111" s="748"/>
      <c r="D111" s="748"/>
      <c r="E111" s="748"/>
      <c r="F111" s="748"/>
      <c r="G111" s="747"/>
      <c r="H111" s="749"/>
      <c r="I111" s="747"/>
      <c r="J111" s="747"/>
      <c r="K111" s="747"/>
      <c r="L111" s="750">
        <f>SUM(L112:L113)</f>
        <v>864000</v>
      </c>
      <c r="M111" s="749"/>
    </row>
    <row r="112" spans="1:13" s="755" customFormat="1" ht="12">
      <c r="A112" s="752"/>
      <c r="B112" s="753" t="s">
        <v>658</v>
      </c>
      <c r="C112" s="753"/>
      <c r="D112" s="753"/>
      <c r="E112" s="753"/>
      <c r="F112" s="753"/>
      <c r="G112" s="752"/>
      <c r="H112" s="754"/>
      <c r="I112" s="752"/>
      <c r="J112" s="752"/>
      <c r="K112" s="752"/>
      <c r="L112" s="754">
        <v>144000</v>
      </c>
      <c r="M112" s="754"/>
    </row>
    <row r="113" spans="1:13" s="755" customFormat="1" ht="12">
      <c r="A113" s="752"/>
      <c r="B113" s="753" t="s">
        <v>707</v>
      </c>
      <c r="C113" s="753"/>
      <c r="D113" s="753"/>
      <c r="E113" s="753"/>
      <c r="F113" s="753"/>
      <c r="G113" s="752"/>
      <c r="H113" s="754"/>
      <c r="I113" s="752"/>
      <c r="J113" s="752"/>
      <c r="K113" s="752"/>
      <c r="L113" s="754">
        <v>720000</v>
      </c>
      <c r="M113" s="754"/>
    </row>
    <row r="114" spans="1:13" s="751" customFormat="1" ht="12">
      <c r="A114" s="747"/>
      <c r="B114" s="748" t="s">
        <v>81</v>
      </c>
      <c r="C114" s="748"/>
      <c r="D114" s="748"/>
      <c r="E114" s="748"/>
      <c r="F114" s="748"/>
      <c r="G114" s="747"/>
      <c r="H114" s="749"/>
      <c r="I114" s="747"/>
      <c r="J114" s="747"/>
      <c r="K114" s="747"/>
      <c r="L114" s="750">
        <v>473930</v>
      </c>
      <c r="M114" s="749"/>
    </row>
    <row r="115" spans="1:13" s="755" customFormat="1" ht="12">
      <c r="A115" s="752"/>
      <c r="B115" s="753" t="s">
        <v>659</v>
      </c>
      <c r="C115" s="753"/>
      <c r="D115" s="753"/>
      <c r="E115" s="753"/>
      <c r="F115" s="753"/>
      <c r="G115" s="752"/>
      <c r="H115" s="754"/>
      <c r="I115" s="752"/>
      <c r="J115" s="752"/>
      <c r="K115" s="752"/>
      <c r="L115" s="754">
        <v>473930</v>
      </c>
      <c r="M115" s="754"/>
    </row>
    <row r="116" spans="1:13" s="757" customFormat="1" ht="15">
      <c r="A116" s="756"/>
      <c r="B116" s="624" t="s">
        <v>660</v>
      </c>
      <c r="C116" s="624"/>
      <c r="D116" s="624"/>
      <c r="E116" s="624"/>
      <c r="F116" s="624"/>
      <c r="G116" s="756"/>
      <c r="H116" s="331"/>
      <c r="I116" s="756"/>
      <c r="J116" s="756"/>
      <c r="K116" s="756"/>
      <c r="L116" s="331">
        <v>9931577</v>
      </c>
      <c r="M116" s="331"/>
    </row>
    <row r="117" spans="1:13" s="757" customFormat="1" ht="15">
      <c r="A117" s="756"/>
      <c r="B117" s="624" t="s">
        <v>661</v>
      </c>
      <c r="C117" s="624"/>
      <c r="D117" s="624"/>
      <c r="E117" s="624"/>
      <c r="F117" s="624"/>
      <c r="G117" s="756"/>
      <c r="H117" s="331"/>
      <c r="I117" s="756"/>
      <c r="J117" s="756"/>
      <c r="K117" s="756"/>
      <c r="L117" s="331">
        <f>SUM(L118:L120)</f>
        <v>19417971</v>
      </c>
      <c r="M117" s="331"/>
    </row>
    <row r="118" spans="1:13" s="755" customFormat="1" ht="12">
      <c r="A118" s="752"/>
      <c r="B118" s="753" t="s">
        <v>662</v>
      </c>
      <c r="C118" s="753"/>
      <c r="D118" s="753"/>
      <c r="E118" s="753"/>
      <c r="F118" s="753"/>
      <c r="G118" s="752"/>
      <c r="H118" s="754"/>
      <c r="I118" s="752"/>
      <c r="J118" s="752"/>
      <c r="K118" s="752"/>
      <c r="L118" s="754">
        <v>1444454</v>
      </c>
      <c r="M118" s="754"/>
    </row>
    <row r="119" spans="1:13" s="755" customFormat="1" ht="12">
      <c r="A119" s="752"/>
      <c r="B119" s="753" t="s">
        <v>663</v>
      </c>
      <c r="C119" s="753"/>
      <c r="D119" s="753"/>
      <c r="E119" s="753"/>
      <c r="F119" s="753"/>
      <c r="G119" s="752"/>
      <c r="H119" s="754"/>
      <c r="I119" s="752"/>
      <c r="J119" s="752"/>
      <c r="K119" s="752"/>
      <c r="L119" s="754">
        <v>17923517</v>
      </c>
      <c r="M119" s="754"/>
    </row>
    <row r="120" spans="1:13" s="755" customFormat="1" ht="12">
      <c r="A120" s="752"/>
      <c r="B120" s="753" t="s">
        <v>664</v>
      </c>
      <c r="C120" s="753"/>
      <c r="D120" s="753"/>
      <c r="E120" s="753"/>
      <c r="F120" s="753"/>
      <c r="G120" s="752"/>
      <c r="H120" s="754"/>
      <c r="I120" s="752"/>
      <c r="J120" s="752"/>
      <c r="K120" s="752"/>
      <c r="L120" s="754">
        <v>50000</v>
      </c>
      <c r="M120" s="754"/>
    </row>
    <row r="121" spans="1:13" s="760" customFormat="1" ht="15">
      <c r="A121" s="758"/>
      <c r="B121" s="624" t="s">
        <v>614</v>
      </c>
      <c r="C121" s="727"/>
      <c r="D121" s="727"/>
      <c r="E121" s="727"/>
      <c r="F121" s="727"/>
      <c r="G121" s="758"/>
      <c r="H121" s="759"/>
      <c r="I121" s="758"/>
      <c r="J121" s="758"/>
      <c r="K121" s="758"/>
      <c r="L121" s="331">
        <f>SUM(L122:L123)</f>
        <v>9626614</v>
      </c>
      <c r="M121" s="759"/>
    </row>
    <row r="122" spans="1:13" s="755" customFormat="1" ht="12">
      <c r="A122" s="752"/>
      <c r="B122" s="753" t="s">
        <v>669</v>
      </c>
      <c r="C122" s="753"/>
      <c r="D122" s="753"/>
      <c r="E122" s="753"/>
      <c r="F122" s="753"/>
      <c r="G122" s="752"/>
      <c r="H122" s="754"/>
      <c r="I122" s="752"/>
      <c r="J122" s="752"/>
      <c r="K122" s="752"/>
      <c r="L122" s="754">
        <v>4626015</v>
      </c>
      <c r="M122" s="754"/>
    </row>
    <row r="123" spans="1:13" s="755" customFormat="1" ht="12">
      <c r="A123" s="752"/>
      <c r="B123" s="753" t="s">
        <v>670</v>
      </c>
      <c r="C123" s="753"/>
      <c r="D123" s="753"/>
      <c r="E123" s="753"/>
      <c r="F123" s="753"/>
      <c r="G123" s="752"/>
      <c r="H123" s="754"/>
      <c r="I123" s="752"/>
      <c r="J123" s="752"/>
      <c r="K123" s="752"/>
      <c r="L123" s="754">
        <v>5000599</v>
      </c>
      <c r="M123" s="754"/>
    </row>
    <row r="124" spans="1:13" s="729" customFormat="1" ht="9" customHeight="1">
      <c r="A124" s="726"/>
      <c r="B124" s="727"/>
      <c r="C124" s="727"/>
      <c r="D124" s="727"/>
      <c r="E124" s="727"/>
      <c r="F124" s="727"/>
      <c r="G124" s="726"/>
      <c r="H124" s="728"/>
      <c r="I124" s="726"/>
      <c r="J124" s="726"/>
      <c r="K124" s="726"/>
      <c r="L124" s="728"/>
      <c r="M124" s="728"/>
    </row>
    <row r="125" spans="1:13" s="732" customFormat="1" ht="15.75">
      <c r="A125" s="730"/>
      <c r="B125" s="731" t="s">
        <v>665</v>
      </c>
      <c r="C125" s="731"/>
      <c r="D125" s="731"/>
      <c r="E125" s="731"/>
      <c r="F125" s="731"/>
      <c r="G125" s="730"/>
      <c r="H125" s="342"/>
      <c r="I125" s="730"/>
      <c r="J125" s="730"/>
      <c r="K125" s="730"/>
      <c r="L125" s="739">
        <f>L117+L116+L114+L111+L109+L121</f>
        <v>357750615.6666667</v>
      </c>
      <c r="M125" s="342"/>
    </row>
    <row r="126" spans="1:13" s="729" customFormat="1" ht="8.25" customHeight="1">
      <c r="A126" s="726"/>
      <c r="B126" s="727"/>
      <c r="C126" s="727"/>
      <c r="D126" s="727"/>
      <c r="E126" s="727"/>
      <c r="F126" s="727"/>
      <c r="G126" s="726"/>
      <c r="H126" s="728"/>
      <c r="I126" s="726"/>
      <c r="J126" s="726"/>
      <c r="K126" s="726"/>
      <c r="L126" s="728"/>
      <c r="M126" s="728"/>
    </row>
    <row r="127" spans="1:13" ht="15">
      <c r="A127" s="317"/>
      <c r="B127" s="1125" t="s">
        <v>560</v>
      </c>
      <c r="C127" s="1125"/>
      <c r="D127" s="1125"/>
      <c r="E127" s="317"/>
      <c r="F127" s="317"/>
      <c r="G127" s="317"/>
      <c r="H127" s="317"/>
      <c r="I127" s="317"/>
      <c r="J127" s="317"/>
      <c r="K127" s="317"/>
      <c r="L127" s="317"/>
      <c r="M127" s="317"/>
    </row>
    <row r="128" spans="1:13" ht="12.75">
      <c r="A128" s="314"/>
      <c r="B128" s="314" t="s">
        <v>561</v>
      </c>
      <c r="C128" s="315"/>
      <c r="D128" s="327"/>
      <c r="E128" s="317"/>
      <c r="F128" s="317"/>
      <c r="G128" s="317"/>
      <c r="H128" s="317">
        <v>78847840</v>
      </c>
      <c r="I128" s="317"/>
      <c r="J128" s="317"/>
      <c r="K128" s="317"/>
      <c r="L128" s="317">
        <v>67038160</v>
      </c>
      <c r="M128" s="317">
        <f>L128-H128</f>
        <v>-11809680</v>
      </c>
    </row>
    <row r="129" spans="1:13" ht="12.75">
      <c r="A129" s="314"/>
      <c r="B129" s="314" t="s">
        <v>562</v>
      </c>
      <c r="C129" s="315"/>
      <c r="D129" s="315"/>
      <c r="E129" s="317"/>
      <c r="F129" s="317"/>
      <c r="G129" s="317"/>
      <c r="H129" s="317">
        <v>0</v>
      </c>
      <c r="I129" s="317"/>
      <c r="J129" s="317"/>
      <c r="K129" s="317"/>
      <c r="L129" s="317">
        <v>28240084</v>
      </c>
      <c r="M129" s="317">
        <f>L129-H129</f>
        <v>28240084</v>
      </c>
    </row>
    <row r="130" spans="1:13" s="626" customFormat="1" ht="15.75">
      <c r="A130" s="348"/>
      <c r="B130" s="348" t="s">
        <v>34</v>
      </c>
      <c r="C130" s="348"/>
      <c r="D130" s="348"/>
      <c r="E130" s="348"/>
      <c r="F130" s="348"/>
      <c r="G130" s="348"/>
      <c r="H130" s="348">
        <f>SUM(H128:H129)</f>
        <v>78847840</v>
      </c>
      <c r="I130" s="348"/>
      <c r="J130" s="348"/>
      <c r="K130" s="348"/>
      <c r="L130" s="348">
        <f>SUM(L128:L129)</f>
        <v>95278244</v>
      </c>
      <c r="M130" s="348">
        <f>SUM(M128:M129)</f>
        <v>16430404</v>
      </c>
    </row>
  </sheetData>
  <sheetProtection/>
  <mergeCells count="15">
    <mergeCell ref="M7:M8"/>
    <mergeCell ref="B127:D127"/>
    <mergeCell ref="B101:E101"/>
    <mergeCell ref="B109:F109"/>
    <mergeCell ref="E65:H65"/>
    <mergeCell ref="I65:L65"/>
    <mergeCell ref="M65:M66"/>
    <mergeCell ref="A66:B66"/>
    <mergeCell ref="A3:L3"/>
    <mergeCell ref="A5:L5"/>
    <mergeCell ref="E7:H7"/>
    <mergeCell ref="B27:F27"/>
    <mergeCell ref="A8:B8"/>
    <mergeCell ref="B9:D9"/>
    <mergeCell ref="I7:L7"/>
  </mergeCells>
  <printOptions/>
  <pageMargins left="0.7480314960629921" right="0.7480314960629921" top="0.4724409448818898" bottom="0.2755905511811024" header="0.5118110236220472" footer="0.5118110236220472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G68" sqref="G68"/>
    </sheetView>
  </sheetViews>
  <sheetFormatPr defaultColWidth="9.00390625" defaultRowHeight="12.75"/>
  <cols>
    <col min="4" max="4" width="28.625" style="0" bestFit="1" customWidth="1"/>
    <col min="8" max="8" width="20.125" style="0" customWidth="1"/>
  </cols>
  <sheetData>
    <row r="1" spans="4:8" ht="12.75">
      <c r="D1" s="1108" t="s">
        <v>702</v>
      </c>
      <c r="E1" s="1108"/>
      <c r="F1" s="1108"/>
      <c r="G1" s="1108"/>
      <c r="H1" s="1108"/>
    </row>
    <row r="2" spans="1:8" ht="5.25" customHeight="1">
      <c r="A2" s="28"/>
      <c r="B2" s="28"/>
      <c r="C2" s="28"/>
      <c r="D2" s="28"/>
      <c r="E2" s="28"/>
      <c r="F2" s="28"/>
      <c r="G2" s="28"/>
      <c r="H2" s="28"/>
    </row>
    <row r="3" spans="1:8" ht="12.75">
      <c r="A3" s="1130" t="s">
        <v>177</v>
      </c>
      <c r="B3" s="1130"/>
      <c r="C3" s="1130"/>
      <c r="D3" s="1130"/>
      <c r="E3" s="1130"/>
      <c r="F3" s="1130"/>
      <c r="G3" s="1130"/>
      <c r="H3" s="1130"/>
    </row>
    <row r="4" spans="1:8" ht="9.75" customHeight="1" thickBot="1">
      <c r="A4" s="28"/>
      <c r="B4" s="28"/>
      <c r="C4" s="28"/>
      <c r="D4" s="28"/>
      <c r="E4" s="28"/>
      <c r="F4" s="28"/>
      <c r="G4" s="28"/>
      <c r="H4" s="28"/>
    </row>
    <row r="5" spans="1:8" ht="13.5" thickBot="1">
      <c r="A5" s="481" t="s">
        <v>355</v>
      </c>
      <c r="B5" s="482" t="s">
        <v>135</v>
      </c>
      <c r="C5" s="482" t="s">
        <v>136</v>
      </c>
      <c r="D5" s="482" t="s">
        <v>137</v>
      </c>
      <c r="E5" s="1140" t="s">
        <v>138</v>
      </c>
      <c r="F5" s="1140"/>
      <c r="G5" s="1140"/>
      <c r="H5" s="1141"/>
    </row>
    <row r="6" spans="1:8" ht="12.75">
      <c r="A6" s="483" t="s">
        <v>103</v>
      </c>
      <c r="B6" s="270" t="s">
        <v>139</v>
      </c>
      <c r="C6" s="272" t="s">
        <v>139</v>
      </c>
      <c r="D6" s="269" t="s">
        <v>180</v>
      </c>
      <c r="E6" s="479" t="s">
        <v>140</v>
      </c>
      <c r="F6" s="480"/>
      <c r="G6" s="480"/>
      <c r="H6" s="484"/>
    </row>
    <row r="7" spans="1:8" ht="12.75">
      <c r="A7" s="486" t="s">
        <v>103</v>
      </c>
      <c r="B7" s="178" t="s">
        <v>139</v>
      </c>
      <c r="C7" s="272"/>
      <c r="D7" s="272"/>
      <c r="E7" s="1142" t="s">
        <v>142</v>
      </c>
      <c r="F7" s="1142"/>
      <c r="G7" s="1142"/>
      <c r="H7" s="1143"/>
    </row>
    <row r="8" spans="1:8" ht="12.75">
      <c r="A8" s="486"/>
      <c r="B8" s="272"/>
      <c r="C8" s="272"/>
      <c r="D8" s="178" t="s">
        <v>141</v>
      </c>
      <c r="E8" s="1144" t="s">
        <v>202</v>
      </c>
      <c r="F8" s="1145"/>
      <c r="G8" s="1145"/>
      <c r="H8" s="1146"/>
    </row>
    <row r="9" spans="1:8" ht="12.75">
      <c r="A9" s="486"/>
      <c r="B9" s="272"/>
      <c r="C9" s="272"/>
      <c r="D9" s="178" t="s">
        <v>141</v>
      </c>
      <c r="E9" s="1144" t="s">
        <v>239</v>
      </c>
      <c r="F9" s="1147"/>
      <c r="G9" s="1147"/>
      <c r="H9" s="1148"/>
    </row>
    <row r="10" spans="1:8" ht="12.75">
      <c r="A10" s="486"/>
      <c r="B10" s="272"/>
      <c r="C10" s="272"/>
      <c r="D10" s="178" t="s">
        <v>141</v>
      </c>
      <c r="E10" s="1144" t="s">
        <v>240</v>
      </c>
      <c r="F10" s="1147"/>
      <c r="G10" s="1147"/>
      <c r="H10" s="1148"/>
    </row>
    <row r="11" spans="1:8" ht="12.75">
      <c r="A11" s="486"/>
      <c r="B11" s="272"/>
      <c r="C11" s="272"/>
      <c r="D11" s="178" t="s">
        <v>141</v>
      </c>
      <c r="E11" s="1144" t="s">
        <v>241</v>
      </c>
      <c r="F11" s="1145"/>
      <c r="G11" s="1145"/>
      <c r="H11" s="1146"/>
    </row>
    <row r="12" spans="1:8" ht="12.75">
      <c r="A12" s="486"/>
      <c r="B12" s="272"/>
      <c r="C12" s="272"/>
      <c r="D12" s="178" t="s">
        <v>141</v>
      </c>
      <c r="E12" s="1144" t="s">
        <v>242</v>
      </c>
      <c r="F12" s="1145"/>
      <c r="G12" s="1145"/>
      <c r="H12" s="1146"/>
    </row>
    <row r="13" spans="1:8" ht="12.75">
      <c r="A13" s="486"/>
      <c r="B13" s="272"/>
      <c r="C13" s="272"/>
      <c r="D13" s="272" t="s">
        <v>141</v>
      </c>
      <c r="E13" s="496" t="s">
        <v>185</v>
      </c>
      <c r="F13" s="18"/>
      <c r="G13" s="18"/>
      <c r="H13" s="487"/>
    </row>
    <row r="14" spans="1:8" ht="12.75">
      <c r="A14" s="486"/>
      <c r="B14" s="272"/>
      <c r="C14" s="272"/>
      <c r="D14" s="272" t="s">
        <v>141</v>
      </c>
      <c r="E14" s="1131" t="s">
        <v>684</v>
      </c>
      <c r="F14" s="1132"/>
      <c r="G14" s="1132"/>
      <c r="H14" s="1133"/>
    </row>
    <row r="15" spans="1:8" ht="12.75">
      <c r="A15" s="486"/>
      <c r="B15" s="272"/>
      <c r="C15" s="272"/>
      <c r="D15" s="272" t="s">
        <v>141</v>
      </c>
      <c r="E15" s="496" t="s">
        <v>590</v>
      </c>
      <c r="F15" s="18"/>
      <c r="G15" s="18"/>
      <c r="H15" s="487"/>
    </row>
    <row r="16" spans="1:8" ht="12.75">
      <c r="A16" s="486"/>
      <c r="B16" s="272"/>
      <c r="C16" s="272"/>
      <c r="D16" s="178" t="s">
        <v>141</v>
      </c>
      <c r="E16" s="1131" t="s">
        <v>243</v>
      </c>
      <c r="F16" s="1132"/>
      <c r="G16" s="1132"/>
      <c r="H16" s="1133"/>
    </row>
    <row r="17" spans="1:8" ht="12.75">
      <c r="A17" s="486"/>
      <c r="B17" s="272"/>
      <c r="C17" s="272"/>
      <c r="D17" s="272" t="s">
        <v>141</v>
      </c>
      <c r="E17" s="496" t="s">
        <v>186</v>
      </c>
      <c r="F17" s="18"/>
      <c r="G17" s="18"/>
      <c r="H17" s="487"/>
    </row>
    <row r="18" spans="1:8" ht="12.75">
      <c r="A18" s="486"/>
      <c r="B18" s="272"/>
      <c r="C18" s="272"/>
      <c r="D18" s="272" t="s">
        <v>141</v>
      </c>
      <c r="E18" s="496" t="s">
        <v>187</v>
      </c>
      <c r="F18" s="18"/>
      <c r="G18" s="18"/>
      <c r="H18" s="487"/>
    </row>
    <row r="19" spans="1:8" ht="12.75">
      <c r="A19" s="483"/>
      <c r="B19" s="270"/>
      <c r="C19" s="272"/>
      <c r="D19" s="178" t="s">
        <v>141</v>
      </c>
      <c r="E19" s="1134" t="s">
        <v>188</v>
      </c>
      <c r="F19" s="1135"/>
      <c r="G19" s="1135"/>
      <c r="H19" s="1136"/>
    </row>
    <row r="20" spans="1:8" ht="12.75">
      <c r="A20" s="483"/>
      <c r="B20" s="270"/>
      <c r="C20" s="178"/>
      <c r="D20" s="178" t="s">
        <v>141</v>
      </c>
      <c r="E20" s="511" t="s">
        <v>244</v>
      </c>
      <c r="F20" s="254"/>
      <c r="G20" s="254"/>
      <c r="H20" s="485"/>
    </row>
    <row r="21" spans="1:8" ht="12.75">
      <c r="A21" s="483"/>
      <c r="B21" s="270"/>
      <c r="C21" s="178"/>
      <c r="D21" s="178" t="s">
        <v>141</v>
      </c>
      <c r="E21" s="1131" t="s">
        <v>245</v>
      </c>
      <c r="F21" s="1132"/>
      <c r="G21" s="1132"/>
      <c r="H21" s="1133"/>
    </row>
    <row r="22" spans="1:8" ht="12.75">
      <c r="A22" s="486"/>
      <c r="B22" s="272"/>
      <c r="C22" s="272"/>
      <c r="D22" s="178" t="s">
        <v>141</v>
      </c>
      <c r="E22" s="1131" t="s">
        <v>248</v>
      </c>
      <c r="F22" s="1132"/>
      <c r="G22" s="1132"/>
      <c r="H22" s="1133"/>
    </row>
    <row r="23" spans="1:8" ht="12.75">
      <c r="A23" s="486"/>
      <c r="B23" s="272"/>
      <c r="C23" s="272"/>
      <c r="D23" s="272" t="s">
        <v>141</v>
      </c>
      <c r="E23" s="1131" t="s">
        <v>247</v>
      </c>
      <c r="F23" s="1132"/>
      <c r="G23" s="1132"/>
      <c r="H23" s="1133"/>
    </row>
    <row r="24" spans="1:8" ht="12.75">
      <c r="A24" s="486"/>
      <c r="B24" s="272"/>
      <c r="C24" s="272"/>
      <c r="D24" s="178" t="s">
        <v>141</v>
      </c>
      <c r="E24" s="611" t="s">
        <v>589</v>
      </c>
      <c r="F24" s="612"/>
      <c r="G24" s="612"/>
      <c r="H24" s="613"/>
    </row>
    <row r="25" spans="1:8" ht="12.75">
      <c r="A25" s="486"/>
      <c r="B25" s="272"/>
      <c r="C25" s="272"/>
      <c r="D25" s="272" t="s">
        <v>141</v>
      </c>
      <c r="E25" s="496" t="s">
        <v>591</v>
      </c>
      <c r="F25" s="18"/>
      <c r="G25" s="18"/>
      <c r="H25" s="487"/>
    </row>
    <row r="26" spans="1:8" ht="12.75">
      <c r="A26" s="486"/>
      <c r="B26" s="272"/>
      <c r="C26" s="272"/>
      <c r="D26" s="272" t="s">
        <v>141</v>
      </c>
      <c r="E26" s="496" t="s">
        <v>249</v>
      </c>
      <c r="F26" s="18"/>
      <c r="G26" s="18"/>
      <c r="H26" s="487"/>
    </row>
    <row r="27" spans="1:8" ht="12.75">
      <c r="A27" s="486"/>
      <c r="B27" s="272"/>
      <c r="C27" s="272"/>
      <c r="D27" s="178" t="s">
        <v>141</v>
      </c>
      <c r="E27" s="496" t="s">
        <v>300</v>
      </c>
      <c r="F27" s="18"/>
      <c r="G27" s="18"/>
      <c r="H27" s="487"/>
    </row>
    <row r="28" spans="1:8" ht="12.75">
      <c r="A28" s="486"/>
      <c r="B28" s="272"/>
      <c r="C28" s="272"/>
      <c r="D28" s="272" t="s">
        <v>141</v>
      </c>
      <c r="E28" s="496" t="s">
        <v>189</v>
      </c>
      <c r="F28" s="18"/>
      <c r="G28" s="18"/>
      <c r="H28" s="487"/>
    </row>
    <row r="29" spans="1:8" ht="12.75">
      <c r="A29" s="486"/>
      <c r="B29" s="272"/>
      <c r="C29" s="272"/>
      <c r="D29" s="272" t="s">
        <v>141</v>
      </c>
      <c r="E29" s="1131" t="s">
        <v>297</v>
      </c>
      <c r="F29" s="1132"/>
      <c r="G29" s="1132"/>
      <c r="H29" s="1133"/>
    </row>
    <row r="30" spans="1:8" ht="12.75">
      <c r="A30" s="486"/>
      <c r="B30" s="272"/>
      <c r="C30" s="272"/>
      <c r="D30" s="178" t="s">
        <v>141</v>
      </c>
      <c r="E30" s="1131" t="s">
        <v>298</v>
      </c>
      <c r="F30" s="1132"/>
      <c r="G30" s="1132"/>
      <c r="H30" s="1133"/>
    </row>
    <row r="31" spans="1:8" ht="12.75">
      <c r="A31" s="486"/>
      <c r="B31" s="272"/>
      <c r="C31" s="272"/>
      <c r="D31" s="178" t="s">
        <v>141</v>
      </c>
      <c r="E31" s="1131" t="s">
        <v>299</v>
      </c>
      <c r="F31" s="1132"/>
      <c r="G31" s="1132"/>
      <c r="H31" s="1133"/>
    </row>
    <row r="32" spans="1:8" ht="12.75">
      <c r="A32" s="486"/>
      <c r="B32" s="272"/>
      <c r="C32" s="272"/>
      <c r="D32" s="178" t="s">
        <v>141</v>
      </c>
      <c r="E32" s="496" t="s">
        <v>250</v>
      </c>
      <c r="F32" s="18"/>
      <c r="G32" s="18"/>
      <c r="H32" s="487"/>
    </row>
    <row r="33" spans="1:8" ht="12.75">
      <c r="A33" s="486"/>
      <c r="B33" s="272"/>
      <c r="C33" s="272"/>
      <c r="D33" s="178" t="s">
        <v>141</v>
      </c>
      <c r="E33" s="496" t="s">
        <v>282</v>
      </c>
      <c r="F33" s="18"/>
      <c r="G33" s="18"/>
      <c r="H33" s="487"/>
    </row>
    <row r="34" spans="1:8" ht="12.75">
      <c r="A34" s="486"/>
      <c r="B34" s="272"/>
      <c r="C34" s="272"/>
      <c r="D34" s="178" t="s">
        <v>141</v>
      </c>
      <c r="E34" s="496" t="s">
        <v>283</v>
      </c>
      <c r="F34" s="18"/>
      <c r="G34" s="18"/>
      <c r="H34" s="487"/>
    </row>
    <row r="35" spans="1:8" ht="12.75">
      <c r="A35" s="486"/>
      <c r="B35" s="272"/>
      <c r="C35" s="272"/>
      <c r="D35" s="272" t="s">
        <v>141</v>
      </c>
      <c r="E35" s="496" t="s">
        <v>284</v>
      </c>
      <c r="F35" s="18"/>
      <c r="G35" s="18"/>
      <c r="H35" s="487"/>
    </row>
    <row r="36" spans="1:8" ht="12.75">
      <c r="A36" s="486"/>
      <c r="B36" s="272"/>
      <c r="C36" s="272"/>
      <c r="D36" s="272" t="s">
        <v>141</v>
      </c>
      <c r="E36" s="496" t="s">
        <v>190</v>
      </c>
      <c r="F36" s="18"/>
      <c r="G36" s="18"/>
      <c r="H36" s="487"/>
    </row>
    <row r="37" spans="1:8" ht="12.75">
      <c r="A37" s="486"/>
      <c r="B37" s="272"/>
      <c r="C37" s="272"/>
      <c r="D37" s="272" t="s">
        <v>141</v>
      </c>
      <c r="E37" s="496" t="s">
        <v>285</v>
      </c>
      <c r="F37" s="18"/>
      <c r="G37" s="18"/>
      <c r="H37" s="487"/>
    </row>
    <row r="38" spans="1:8" ht="12.75">
      <c r="A38" s="486"/>
      <c r="B38" s="272"/>
      <c r="C38" s="272"/>
      <c r="D38" s="178" t="s">
        <v>141</v>
      </c>
      <c r="E38" s="496" t="s">
        <v>191</v>
      </c>
      <c r="F38" s="18"/>
      <c r="G38" s="18"/>
      <c r="H38" s="487"/>
    </row>
    <row r="39" spans="1:8" ht="12.75">
      <c r="A39" s="486"/>
      <c r="B39" s="272"/>
      <c r="C39" s="272"/>
      <c r="D39" s="272" t="s">
        <v>141</v>
      </c>
      <c r="E39" s="496" t="s">
        <v>192</v>
      </c>
      <c r="F39" s="18"/>
      <c r="G39" s="18"/>
      <c r="H39" s="487"/>
    </row>
    <row r="40" spans="1:8" ht="12.75">
      <c r="A40" s="486"/>
      <c r="B40" s="272"/>
      <c r="C40" s="272"/>
      <c r="D40" s="272" t="s">
        <v>141</v>
      </c>
      <c r="E40" s="496" t="s">
        <v>193</v>
      </c>
      <c r="F40" s="18"/>
      <c r="G40" s="18"/>
      <c r="H40" s="487"/>
    </row>
    <row r="41" spans="1:8" ht="12.75">
      <c r="A41" s="486"/>
      <c r="B41" s="272"/>
      <c r="C41" s="272"/>
      <c r="D41" s="178" t="s">
        <v>141</v>
      </c>
      <c r="E41" s="496" t="s">
        <v>594</v>
      </c>
      <c r="F41" s="18"/>
      <c r="G41" s="18"/>
      <c r="H41" s="487"/>
    </row>
    <row r="42" spans="1:8" ht="12.75">
      <c r="A42" s="486"/>
      <c r="B42" s="272"/>
      <c r="C42" s="272"/>
      <c r="D42" s="272" t="s">
        <v>141</v>
      </c>
      <c r="E42" s="496" t="s">
        <v>289</v>
      </c>
      <c r="F42" s="18"/>
      <c r="G42" s="18"/>
      <c r="H42" s="487"/>
    </row>
    <row r="43" spans="1:8" ht="12.75">
      <c r="A43" s="486"/>
      <c r="B43" s="272"/>
      <c r="C43" s="272"/>
      <c r="D43" s="272" t="s">
        <v>141</v>
      </c>
      <c r="E43" s="496" t="s">
        <v>194</v>
      </c>
      <c r="F43" s="18"/>
      <c r="G43" s="18"/>
      <c r="H43" s="487"/>
    </row>
    <row r="44" spans="1:8" ht="12.75">
      <c r="A44" s="486"/>
      <c r="B44" s="272"/>
      <c r="C44" s="272"/>
      <c r="D44" s="272" t="s">
        <v>141</v>
      </c>
      <c r="E44" s="496" t="s">
        <v>286</v>
      </c>
      <c r="F44" s="18"/>
      <c r="G44" s="18"/>
      <c r="H44" s="487"/>
    </row>
    <row r="45" spans="1:8" ht="12.75">
      <c r="A45" s="486"/>
      <c r="B45" s="272"/>
      <c r="C45" s="272"/>
      <c r="D45" s="272" t="s">
        <v>141</v>
      </c>
      <c r="E45" s="496" t="s">
        <v>287</v>
      </c>
      <c r="F45" s="18"/>
      <c r="G45" s="18"/>
      <c r="H45" s="487"/>
    </row>
    <row r="46" spans="1:8" ht="12.75">
      <c r="A46" s="486"/>
      <c r="B46" s="272"/>
      <c r="C46" s="272"/>
      <c r="D46" s="272" t="s">
        <v>141</v>
      </c>
      <c r="E46" s="496" t="s">
        <v>288</v>
      </c>
      <c r="F46" s="18"/>
      <c r="G46" s="18"/>
      <c r="H46" s="487"/>
    </row>
    <row r="47" spans="1:8" ht="12.75">
      <c r="A47" s="486"/>
      <c r="B47" s="272"/>
      <c r="C47" s="272"/>
      <c r="D47" s="272" t="s">
        <v>141</v>
      </c>
      <c r="E47" s="496" t="s">
        <v>195</v>
      </c>
      <c r="F47" s="18"/>
      <c r="G47" s="18"/>
      <c r="H47" s="487"/>
    </row>
    <row r="48" spans="1:8" ht="12.75">
      <c r="A48" s="486"/>
      <c r="B48" s="272"/>
      <c r="C48" s="272"/>
      <c r="D48" s="272" t="s">
        <v>141</v>
      </c>
      <c r="E48" s="496" t="s">
        <v>196</v>
      </c>
      <c r="F48" s="18"/>
      <c r="G48" s="18"/>
      <c r="H48" s="487"/>
    </row>
    <row r="49" spans="1:8" ht="12.75">
      <c r="A49" s="486"/>
      <c r="B49" s="272"/>
      <c r="C49" s="272"/>
      <c r="D49" s="272" t="s">
        <v>141</v>
      </c>
      <c r="E49" s="496" t="s">
        <v>197</v>
      </c>
      <c r="F49" s="18"/>
      <c r="G49" s="18"/>
      <c r="H49" s="487"/>
    </row>
    <row r="50" spans="1:8" ht="12.75">
      <c r="A50" s="486"/>
      <c r="B50" s="272"/>
      <c r="C50" s="272"/>
      <c r="D50" s="272" t="s">
        <v>141</v>
      </c>
      <c r="E50" s="496" t="s">
        <v>198</v>
      </c>
      <c r="F50" s="18"/>
      <c r="G50" s="18"/>
      <c r="H50" s="487"/>
    </row>
    <row r="51" spans="1:8" ht="12.75">
      <c r="A51" s="486"/>
      <c r="B51" s="272"/>
      <c r="C51" s="272"/>
      <c r="D51" s="272" t="s">
        <v>141</v>
      </c>
      <c r="E51" s="496" t="s">
        <v>199</v>
      </c>
      <c r="F51" s="18"/>
      <c r="G51" s="18"/>
      <c r="H51" s="487"/>
    </row>
    <row r="52" spans="1:8" ht="12.75">
      <c r="A52" s="486"/>
      <c r="B52" s="272"/>
      <c r="C52" s="272"/>
      <c r="D52" s="272" t="s">
        <v>141</v>
      </c>
      <c r="E52" s="496" t="s">
        <v>200</v>
      </c>
      <c r="F52" s="18"/>
      <c r="G52" s="18"/>
      <c r="H52" s="487"/>
    </row>
    <row r="53" spans="1:8" ht="12.75">
      <c r="A53" s="486"/>
      <c r="B53" s="272"/>
      <c r="C53" s="272"/>
      <c r="D53" s="272" t="s">
        <v>141</v>
      </c>
      <c r="E53" s="496" t="s">
        <v>201</v>
      </c>
      <c r="F53" s="18"/>
      <c r="G53" s="18"/>
      <c r="H53" s="487"/>
    </row>
    <row r="54" spans="1:8" ht="12.75">
      <c r="A54" s="486"/>
      <c r="B54" s="272"/>
      <c r="C54" s="272"/>
      <c r="D54" s="272" t="s">
        <v>141</v>
      </c>
      <c r="E54" s="496" t="s">
        <v>290</v>
      </c>
      <c r="F54" s="18"/>
      <c r="G54" s="18"/>
      <c r="H54" s="487"/>
    </row>
    <row r="55" spans="1:8" ht="12.75">
      <c r="A55" s="486"/>
      <c r="B55" s="272"/>
      <c r="C55" s="272"/>
      <c r="D55" s="272" t="s">
        <v>141</v>
      </c>
      <c r="E55" s="496" t="s">
        <v>291</v>
      </c>
      <c r="F55" s="18"/>
      <c r="G55" s="18"/>
      <c r="H55" s="487"/>
    </row>
    <row r="56" spans="1:8" ht="12.75">
      <c r="A56" s="486"/>
      <c r="B56" s="272"/>
      <c r="C56" s="272"/>
      <c r="D56" s="178" t="s">
        <v>141</v>
      </c>
      <c r="E56" s="496" t="s">
        <v>596</v>
      </c>
      <c r="F56" s="18"/>
      <c r="G56" s="18"/>
      <c r="H56" s="487"/>
    </row>
    <row r="57" spans="1:8" ht="12.75">
      <c r="A57" s="486"/>
      <c r="B57" s="272"/>
      <c r="C57" s="272"/>
      <c r="D57" s="178" t="s">
        <v>141</v>
      </c>
      <c r="E57" s="496" t="s">
        <v>597</v>
      </c>
      <c r="F57" s="18"/>
      <c r="G57" s="18"/>
      <c r="H57" s="487"/>
    </row>
    <row r="58" spans="1:8" ht="12.75">
      <c r="A58" s="486"/>
      <c r="B58" s="272"/>
      <c r="C58" s="272"/>
      <c r="D58" s="272" t="s">
        <v>141</v>
      </c>
      <c r="E58" s="496" t="s">
        <v>595</v>
      </c>
      <c r="F58" s="18"/>
      <c r="G58" s="18"/>
      <c r="H58" s="487"/>
    </row>
    <row r="59" spans="1:8" ht="12.75">
      <c r="A59" s="486"/>
      <c r="B59" s="272"/>
      <c r="C59" s="272"/>
      <c r="D59" s="272" t="s">
        <v>141</v>
      </c>
      <c r="E59" s="496" t="s">
        <v>292</v>
      </c>
      <c r="F59" s="18"/>
      <c r="G59" s="18"/>
      <c r="H59" s="487"/>
    </row>
    <row r="60" spans="1:8" ht="12.75">
      <c r="A60" s="486"/>
      <c r="B60" s="272"/>
      <c r="C60" s="249"/>
      <c r="D60" s="249" t="s">
        <v>141</v>
      </c>
      <c r="E60" s="344" t="s">
        <v>295</v>
      </c>
      <c r="F60" s="24"/>
      <c r="G60" s="24"/>
      <c r="H60" s="513"/>
    </row>
    <row r="61" spans="1:8" ht="12.75">
      <c r="A61" s="486"/>
      <c r="B61" s="272"/>
      <c r="C61" s="249"/>
      <c r="D61" s="249" t="s">
        <v>141</v>
      </c>
      <c r="E61" s="344" t="s">
        <v>294</v>
      </c>
      <c r="F61" s="24"/>
      <c r="G61" s="24"/>
      <c r="H61" s="513"/>
    </row>
    <row r="62" spans="1:8" ht="12.75">
      <c r="A62" s="486"/>
      <c r="B62" s="272"/>
      <c r="C62" s="273"/>
      <c r="D62" s="273" t="s">
        <v>141</v>
      </c>
      <c r="E62" s="344" t="s">
        <v>685</v>
      </c>
      <c r="F62" s="24"/>
      <c r="G62" s="24"/>
      <c r="H62" s="513"/>
    </row>
    <row r="63" spans="1:8" ht="12.75">
      <c r="A63" s="486"/>
      <c r="B63" s="272"/>
      <c r="C63" s="273"/>
      <c r="D63" s="249" t="s">
        <v>141</v>
      </c>
      <c r="E63" s="344" t="s">
        <v>686</v>
      </c>
      <c r="F63" s="24"/>
      <c r="G63" s="24"/>
      <c r="H63" s="513"/>
    </row>
    <row r="64" spans="1:8" ht="12.75">
      <c r="A64" s="486"/>
      <c r="B64" s="272"/>
      <c r="C64" s="273"/>
      <c r="D64" s="249" t="s">
        <v>141</v>
      </c>
      <c r="E64" s="344" t="s">
        <v>687</v>
      </c>
      <c r="F64" s="24"/>
      <c r="G64" s="24"/>
      <c r="H64" s="513"/>
    </row>
    <row r="65" spans="1:8" ht="12.75">
      <c r="A65" s="486"/>
      <c r="B65" s="272"/>
      <c r="C65" s="273"/>
      <c r="D65" s="249" t="s">
        <v>141</v>
      </c>
      <c r="E65" s="344" t="s">
        <v>598</v>
      </c>
      <c r="F65" s="24"/>
      <c r="G65" s="24"/>
      <c r="H65" s="513"/>
    </row>
    <row r="66" spans="1:8" ht="12.75">
      <c r="A66" s="486"/>
      <c r="B66" s="272"/>
      <c r="C66" s="249"/>
      <c r="D66" s="447" t="s">
        <v>141</v>
      </c>
      <c r="E66" s="344" t="s">
        <v>296</v>
      </c>
      <c r="F66" s="24"/>
      <c r="G66" s="24"/>
      <c r="H66" s="513"/>
    </row>
    <row r="67" spans="1:8" ht="12.75">
      <c r="A67" s="483"/>
      <c r="B67" s="270"/>
      <c r="C67" s="249"/>
      <c r="D67" s="667" t="s">
        <v>141</v>
      </c>
      <c r="E67" s="344" t="s">
        <v>593</v>
      </c>
      <c r="F67" s="24"/>
      <c r="G67" s="24"/>
      <c r="H67" s="513"/>
    </row>
    <row r="68" spans="1:8" ht="12.75">
      <c r="A68" s="483"/>
      <c r="B68" s="270"/>
      <c r="C68" s="249"/>
      <c r="D68" s="666" t="s">
        <v>141</v>
      </c>
      <c r="E68" s="344" t="s">
        <v>592</v>
      </c>
      <c r="F68" s="24"/>
      <c r="G68" s="24"/>
      <c r="H68" s="513"/>
    </row>
    <row r="69" spans="1:8" ht="12.75">
      <c r="A69" s="483"/>
      <c r="B69" s="270"/>
      <c r="C69" s="249"/>
      <c r="D69" s="666" t="s">
        <v>141</v>
      </c>
      <c r="E69" s="344" t="s">
        <v>688</v>
      </c>
      <c r="F69" s="24"/>
      <c r="G69" s="24"/>
      <c r="H69" s="513"/>
    </row>
    <row r="70" spans="1:8" ht="12.75">
      <c r="A70" s="483"/>
      <c r="B70" s="270"/>
      <c r="C70" s="249"/>
      <c r="D70" s="666" t="s">
        <v>141</v>
      </c>
      <c r="E70" s="344" t="s">
        <v>689</v>
      </c>
      <c r="F70" s="24"/>
      <c r="G70" s="24"/>
      <c r="H70" s="513"/>
    </row>
    <row r="71" spans="1:8" ht="12.75">
      <c r="A71" s="483"/>
      <c r="B71" s="270"/>
      <c r="C71" s="249"/>
      <c r="D71" s="666" t="s">
        <v>141</v>
      </c>
      <c r="E71" s="344" t="s">
        <v>690</v>
      </c>
      <c r="F71" s="24"/>
      <c r="G71" s="24"/>
      <c r="H71" s="513"/>
    </row>
    <row r="72" spans="1:8" ht="12.75">
      <c r="A72" s="483"/>
      <c r="B72" s="270"/>
      <c r="C72" s="249"/>
      <c r="D72" s="666" t="s">
        <v>141</v>
      </c>
      <c r="E72" s="344" t="s">
        <v>708</v>
      </c>
      <c r="F72" s="24"/>
      <c r="G72" s="24"/>
      <c r="H72" s="513"/>
    </row>
    <row r="73" spans="1:8" ht="12.75">
      <c r="A73" s="512" t="s">
        <v>103</v>
      </c>
      <c r="B73" s="269" t="s">
        <v>493</v>
      </c>
      <c r="C73" s="178" t="s">
        <v>139</v>
      </c>
      <c r="D73" s="269" t="s">
        <v>141</v>
      </c>
      <c r="E73" s="1131" t="s">
        <v>246</v>
      </c>
      <c r="F73" s="1132"/>
      <c r="G73" s="1132"/>
      <c r="H73" s="1133"/>
    </row>
    <row r="74" spans="1:8" ht="12.75" customHeight="1">
      <c r="A74" s="486" t="s">
        <v>76</v>
      </c>
      <c r="B74" s="272" t="s">
        <v>139</v>
      </c>
      <c r="C74" s="272"/>
      <c r="D74" s="476"/>
      <c r="E74" s="1137" t="s">
        <v>183</v>
      </c>
      <c r="F74" s="1138"/>
      <c r="G74" s="1138"/>
      <c r="H74" s="1139"/>
    </row>
    <row r="75" spans="1:8" ht="12.75">
      <c r="A75" s="486"/>
      <c r="B75" s="272"/>
      <c r="C75" s="272"/>
      <c r="D75" s="178" t="s">
        <v>182</v>
      </c>
      <c r="E75" s="478" t="s">
        <v>181</v>
      </c>
      <c r="F75" s="477"/>
      <c r="G75" s="477"/>
      <c r="H75" s="488"/>
    </row>
    <row r="76" spans="1:8" ht="12.75">
      <c r="A76" s="486"/>
      <c r="B76" s="272"/>
      <c r="C76" s="272" t="s">
        <v>147</v>
      </c>
      <c r="D76" s="178"/>
      <c r="E76" s="475" t="s">
        <v>101</v>
      </c>
      <c r="F76" s="18"/>
      <c r="G76" s="18"/>
      <c r="H76" s="487"/>
    </row>
    <row r="77" spans="1:8" ht="12.75">
      <c r="A77" s="486"/>
      <c r="B77" s="272"/>
      <c r="C77" s="272" t="s">
        <v>493</v>
      </c>
      <c r="D77" s="272"/>
      <c r="E77" s="475" t="s">
        <v>148</v>
      </c>
      <c r="F77" s="18"/>
      <c r="G77" s="18"/>
      <c r="H77" s="487"/>
    </row>
    <row r="78" spans="1:8" ht="12.75">
      <c r="A78" s="486"/>
      <c r="B78" s="272"/>
      <c r="C78" s="272" t="s">
        <v>143</v>
      </c>
      <c r="D78" s="272"/>
      <c r="E78" s="475" t="s">
        <v>149</v>
      </c>
      <c r="F78" s="18"/>
      <c r="G78" s="18"/>
      <c r="H78" s="487"/>
    </row>
    <row r="79" spans="1:8" ht="12.75">
      <c r="A79" s="486"/>
      <c r="B79" s="272"/>
      <c r="C79" s="178" t="s">
        <v>144</v>
      </c>
      <c r="D79" s="272"/>
      <c r="E79" s="496" t="s">
        <v>599</v>
      </c>
      <c r="F79" s="18"/>
      <c r="G79" s="18"/>
      <c r="H79" s="487"/>
    </row>
    <row r="80" spans="1:8" ht="12.75">
      <c r="A80" s="486"/>
      <c r="B80" s="272"/>
      <c r="C80" s="178" t="s">
        <v>513</v>
      </c>
      <c r="D80" s="178" t="s">
        <v>182</v>
      </c>
      <c r="E80" s="496" t="s">
        <v>600</v>
      </c>
      <c r="F80" s="18"/>
      <c r="G80" s="18"/>
      <c r="H80" s="487"/>
    </row>
    <row r="81" spans="1:8" ht="12.75">
      <c r="A81" s="486"/>
      <c r="B81" s="272"/>
      <c r="C81" s="178" t="s">
        <v>145</v>
      </c>
      <c r="D81" s="178" t="s">
        <v>182</v>
      </c>
      <c r="E81" s="475" t="s">
        <v>150</v>
      </c>
      <c r="F81" s="18"/>
      <c r="G81" s="18"/>
      <c r="H81" s="487"/>
    </row>
    <row r="82" spans="1:8" ht="12.75">
      <c r="A82" s="486"/>
      <c r="B82" s="272"/>
      <c r="C82" s="178" t="s">
        <v>146</v>
      </c>
      <c r="D82" s="178" t="s">
        <v>182</v>
      </c>
      <c r="E82" s="495" t="s">
        <v>178</v>
      </c>
      <c r="F82" s="18"/>
      <c r="G82" s="18"/>
      <c r="H82" s="487"/>
    </row>
    <row r="83" spans="1:8" ht="13.5" thickBot="1">
      <c r="A83" s="489" t="s">
        <v>76</v>
      </c>
      <c r="B83" s="490" t="s">
        <v>493</v>
      </c>
      <c r="C83" s="490"/>
      <c r="D83" s="491" t="s">
        <v>180</v>
      </c>
      <c r="E83" s="494" t="s">
        <v>179</v>
      </c>
      <c r="F83" s="492"/>
      <c r="G83" s="492"/>
      <c r="H83" s="493"/>
    </row>
    <row r="84" spans="1:8" ht="12.75">
      <c r="A84" s="28"/>
      <c r="B84" s="28"/>
      <c r="C84" s="28"/>
      <c r="D84" s="28"/>
      <c r="E84" s="28"/>
      <c r="F84" s="28"/>
      <c r="G84" s="28"/>
      <c r="H84" s="28"/>
    </row>
  </sheetData>
  <sheetProtection/>
  <mergeCells count="20">
    <mergeCell ref="E74:H74"/>
    <mergeCell ref="E5:H5"/>
    <mergeCell ref="E7:H7"/>
    <mergeCell ref="E8:H8"/>
    <mergeCell ref="E9:H9"/>
    <mergeCell ref="E10:H10"/>
    <mergeCell ref="E11:H11"/>
    <mergeCell ref="E12:H12"/>
    <mergeCell ref="E16:H16"/>
    <mergeCell ref="E73:H73"/>
    <mergeCell ref="D1:H1"/>
    <mergeCell ref="A3:H3"/>
    <mergeCell ref="E29:H29"/>
    <mergeCell ref="E30:H30"/>
    <mergeCell ref="E31:H31"/>
    <mergeCell ref="E14:H14"/>
    <mergeCell ref="E19:H19"/>
    <mergeCell ref="E21:H21"/>
    <mergeCell ref="E22:H22"/>
    <mergeCell ref="E23:H23"/>
  </mergeCells>
  <printOptions/>
  <pageMargins left="0.5511811023622047" right="0.2755905511811024" top="0.1968503937007874" bottom="0.1968503937007874" header="0.1968503937007874" footer="0.196850393700787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52" sqref="A52"/>
    </sheetView>
  </sheetViews>
  <sheetFormatPr defaultColWidth="9.00390625" defaultRowHeight="12.75"/>
  <cols>
    <col min="1" max="1" width="41.00390625" style="0" customWidth="1"/>
    <col min="2" max="2" width="0.12890625" style="0" customWidth="1"/>
    <col min="3" max="5" width="16.625" style="0" customWidth="1"/>
    <col min="6" max="6" width="17.875" style="0" customWidth="1"/>
  </cols>
  <sheetData>
    <row r="1" ht="12.75">
      <c r="D1" s="2" t="s">
        <v>703</v>
      </c>
    </row>
    <row r="3" spans="1:5" ht="12.75">
      <c r="A3" s="1149" t="s">
        <v>176</v>
      </c>
      <c r="B3" s="1149"/>
      <c r="C3" s="1149"/>
      <c r="D3" s="1149"/>
      <c r="E3" s="1149"/>
    </row>
    <row r="4" ht="12.75">
      <c r="C4" t="s">
        <v>251</v>
      </c>
    </row>
    <row r="5" ht="13.5" thickBot="1">
      <c r="F5" s="966" t="s">
        <v>388</v>
      </c>
    </row>
    <row r="6" spans="1:6" ht="13.5" thickBot="1">
      <c r="A6" s="1150" t="s">
        <v>351</v>
      </c>
      <c r="B6" s="1150"/>
      <c r="C6" s="1151" t="s">
        <v>252</v>
      </c>
      <c r="D6" s="1152" t="s">
        <v>253</v>
      </c>
      <c r="E6" s="1152"/>
      <c r="F6" s="1152"/>
    </row>
    <row r="7" spans="1:6" ht="24.75" thickBot="1">
      <c r="A7" s="1150"/>
      <c r="B7" s="1150"/>
      <c r="C7" s="1151"/>
      <c r="D7" s="514" t="s">
        <v>254</v>
      </c>
      <c r="E7" s="514" t="s">
        <v>255</v>
      </c>
      <c r="F7" s="515" t="s">
        <v>256</v>
      </c>
    </row>
    <row r="8" spans="1:6" ht="12.75">
      <c r="A8" s="466" t="s">
        <v>257</v>
      </c>
      <c r="B8" s="516"/>
      <c r="C8" s="47">
        <f>SUM(D8:F8)</f>
        <v>276992</v>
      </c>
      <c r="D8" s="47">
        <v>148246</v>
      </c>
      <c r="E8" s="47">
        <v>39604</v>
      </c>
      <c r="F8" s="467">
        <v>89142</v>
      </c>
    </row>
    <row r="9" spans="1:6" ht="12.75">
      <c r="A9" s="469" t="s">
        <v>258</v>
      </c>
      <c r="B9" s="517"/>
      <c r="C9" s="470">
        <v>7833</v>
      </c>
      <c r="D9" s="470"/>
      <c r="E9" s="470"/>
      <c r="F9" s="471"/>
    </row>
    <row r="10" spans="1:6" ht="12.75">
      <c r="A10" s="469" t="s">
        <v>259</v>
      </c>
      <c r="B10" s="517"/>
      <c r="C10" s="470">
        <v>58337</v>
      </c>
      <c r="D10" s="470"/>
      <c r="E10" s="470"/>
      <c r="F10" s="471"/>
    </row>
    <row r="11" spans="1:6" ht="12.75">
      <c r="A11" s="469" t="s">
        <v>448</v>
      </c>
      <c r="B11" s="517"/>
      <c r="C11" s="470">
        <v>2499</v>
      </c>
      <c r="D11" s="470"/>
      <c r="E11" s="470"/>
      <c r="F11" s="471"/>
    </row>
    <row r="12" spans="1:6" ht="12.75">
      <c r="A12" s="468" t="s">
        <v>260</v>
      </c>
      <c r="B12" s="518"/>
      <c r="C12" s="48">
        <v>11908</v>
      </c>
      <c r="D12" s="48"/>
      <c r="E12" s="48"/>
      <c r="F12" s="49"/>
    </row>
    <row r="13" spans="1:6" ht="12.75">
      <c r="A13" s="468" t="s">
        <v>261</v>
      </c>
      <c r="B13" s="518"/>
      <c r="C13" s="48">
        <v>34575</v>
      </c>
      <c r="D13" s="48"/>
      <c r="E13" s="48"/>
      <c r="F13" s="49"/>
    </row>
    <row r="14" spans="1:6" ht="12.75">
      <c r="A14" s="519" t="s">
        <v>262</v>
      </c>
      <c r="B14" s="520"/>
      <c r="C14" s="474">
        <v>11700</v>
      </c>
      <c r="D14" s="474"/>
      <c r="E14" s="474"/>
      <c r="F14" s="521"/>
    </row>
    <row r="15" spans="1:6" ht="13.5" thickBot="1">
      <c r="A15" s="519" t="s">
        <v>333</v>
      </c>
      <c r="B15" s="520"/>
      <c r="C15" s="474">
        <v>5636</v>
      </c>
      <c r="D15" s="474"/>
      <c r="E15" s="474"/>
      <c r="F15" s="521"/>
    </row>
    <row r="16" spans="1:6" ht="13.5" thickBot="1">
      <c r="A16" s="522" t="s">
        <v>100</v>
      </c>
      <c r="B16" s="523"/>
      <c r="C16" s="524">
        <f>SUM(C8:C15)</f>
        <v>409480</v>
      </c>
      <c r="D16" s="524">
        <f>SUM(D8:D15)</f>
        <v>148246</v>
      </c>
      <c r="E16" s="524">
        <f>SUM(E8:E15)</f>
        <v>39604</v>
      </c>
      <c r="F16" s="525">
        <f>SUM(F8:F15)</f>
        <v>89142</v>
      </c>
    </row>
    <row r="17" spans="1:6" ht="12.75">
      <c r="A17" s="526" t="s">
        <v>263</v>
      </c>
      <c r="B17" s="527"/>
      <c r="C17" s="528">
        <v>7238</v>
      </c>
      <c r="D17" s="529"/>
      <c r="E17" s="36"/>
      <c r="F17" s="36"/>
    </row>
    <row r="18" spans="1:6" ht="12.75">
      <c r="A18" s="526" t="s">
        <v>264</v>
      </c>
      <c r="B18" s="527"/>
      <c r="C18" s="471">
        <v>3000</v>
      </c>
      <c r="D18" s="530"/>
      <c r="E18" s="35"/>
      <c r="F18" s="35"/>
    </row>
    <row r="19" spans="1:6" ht="12.75">
      <c r="A19" s="722" t="s">
        <v>105</v>
      </c>
      <c r="B19" s="527"/>
      <c r="C19" s="471">
        <v>16316</v>
      </c>
      <c r="D19" s="530"/>
      <c r="E19" s="35"/>
      <c r="F19" s="35"/>
    </row>
    <row r="20" spans="1:6" ht="12.75">
      <c r="A20" s="526" t="s">
        <v>506</v>
      </c>
      <c r="B20" s="527"/>
      <c r="C20" s="471">
        <v>30215</v>
      </c>
      <c r="D20" s="530"/>
      <c r="E20" s="35"/>
      <c r="F20" s="35"/>
    </row>
    <row r="21" spans="1:6" ht="12.75">
      <c r="A21" s="531" t="s">
        <v>265</v>
      </c>
      <c r="B21" s="532"/>
      <c r="C21" s="49">
        <v>474</v>
      </c>
      <c r="D21" s="530"/>
      <c r="E21" s="35"/>
      <c r="F21" s="35"/>
    </row>
    <row r="22" spans="1:6" ht="12.75">
      <c r="A22" s="531" t="s">
        <v>352</v>
      </c>
      <c r="B22" s="532"/>
      <c r="C22" s="49">
        <v>0</v>
      </c>
      <c r="D22" s="530"/>
      <c r="E22" s="35"/>
      <c r="F22" s="35"/>
    </row>
    <row r="23" spans="1:6" ht="12.75">
      <c r="A23" s="531" t="s">
        <v>107</v>
      </c>
      <c r="B23" s="532"/>
      <c r="C23" s="49">
        <v>80079</v>
      </c>
      <c r="D23" s="530"/>
      <c r="E23" s="35"/>
      <c r="F23" s="35"/>
    </row>
    <row r="24" spans="1:6" ht="12.75">
      <c r="A24" s="531" t="s">
        <v>681</v>
      </c>
      <c r="B24" s="532"/>
      <c r="C24" s="49">
        <v>141</v>
      </c>
      <c r="D24" s="530"/>
      <c r="E24" s="35"/>
      <c r="F24" s="35"/>
    </row>
    <row r="25" spans="1:6" ht="12.75">
      <c r="A25" s="531" t="s">
        <v>106</v>
      </c>
      <c r="B25" s="532"/>
      <c r="C25" s="49">
        <v>6783</v>
      </c>
      <c r="D25" s="530"/>
      <c r="E25" s="35"/>
      <c r="F25" s="35"/>
    </row>
    <row r="26" spans="1:6" ht="12.75">
      <c r="A26" s="531" t="s">
        <v>266</v>
      </c>
      <c r="B26" s="532"/>
      <c r="C26" s="49">
        <v>878</v>
      </c>
      <c r="D26" s="530"/>
      <c r="E26" s="35"/>
      <c r="F26" s="35"/>
    </row>
    <row r="27" spans="1:6" ht="13.5" thickBot="1">
      <c r="A27" s="533" t="s">
        <v>267</v>
      </c>
      <c r="B27" s="534"/>
      <c r="C27" s="521">
        <v>18000</v>
      </c>
      <c r="D27" s="530"/>
      <c r="E27" s="35"/>
      <c r="F27" s="35"/>
    </row>
    <row r="28" spans="1:6" ht="13.5" thickBot="1">
      <c r="A28" s="705" t="s">
        <v>268</v>
      </c>
      <c r="B28" s="706"/>
      <c r="C28" s="707">
        <f>SUM(C16:C27)</f>
        <v>572604</v>
      </c>
      <c r="D28" s="35"/>
      <c r="E28" s="35"/>
      <c r="F28" s="35"/>
    </row>
    <row r="29" spans="1:6" ht="13.5" thickBot="1">
      <c r="A29" s="718" t="s">
        <v>115</v>
      </c>
      <c r="B29" s="708"/>
      <c r="C29" s="709">
        <f>SUM(D29:F29)</f>
        <v>19937</v>
      </c>
      <c r="D29" s="710">
        <v>14886</v>
      </c>
      <c r="E29" s="709">
        <v>4019</v>
      </c>
      <c r="F29" s="711">
        <v>1032</v>
      </c>
    </row>
    <row r="30" spans="1:6" ht="13.5" thickBot="1">
      <c r="A30" s="703"/>
      <c r="B30" s="4"/>
      <c r="C30" s="4"/>
      <c r="D30" s="4"/>
      <c r="E30" s="4"/>
      <c r="F30" s="4"/>
    </row>
    <row r="31" spans="1:6" ht="12.75">
      <c r="A31" s="717" t="s">
        <v>269</v>
      </c>
      <c r="B31" s="719"/>
      <c r="C31" s="720">
        <f>SUM(C32:C49)</f>
        <v>57863</v>
      </c>
      <c r="D31" s="712"/>
      <c r="E31" s="712"/>
      <c r="F31" s="713"/>
    </row>
    <row r="32" spans="1:6" ht="12.75">
      <c r="A32" s="714" t="s">
        <v>270</v>
      </c>
      <c r="B32" s="704"/>
      <c r="C32" s="470">
        <v>6147</v>
      </c>
      <c r="D32" s="470"/>
      <c r="E32" s="470"/>
      <c r="F32" s="715"/>
    </row>
    <row r="33" spans="1:6" ht="12.75">
      <c r="A33" s="716" t="s">
        <v>621</v>
      </c>
      <c r="B33" s="535"/>
      <c r="C33" s="48">
        <v>25793</v>
      </c>
      <c r="D33" s="48"/>
      <c r="E33" s="48"/>
      <c r="F33" s="465"/>
    </row>
    <row r="34" spans="1:6" ht="12.75">
      <c r="A34" s="716" t="s">
        <v>271</v>
      </c>
      <c r="B34" s="535"/>
      <c r="C34" s="48">
        <v>7764</v>
      </c>
      <c r="D34" s="48"/>
      <c r="E34" s="48">
        <v>1863</v>
      </c>
      <c r="F34" s="465"/>
    </row>
    <row r="35" spans="1:6" ht="12.75">
      <c r="A35" s="716" t="s">
        <v>272</v>
      </c>
      <c r="B35" s="535"/>
      <c r="C35" s="48">
        <v>3431</v>
      </c>
      <c r="D35" s="48"/>
      <c r="E35" s="48">
        <v>824</v>
      </c>
      <c r="F35" s="465"/>
    </row>
    <row r="36" spans="1:6" ht="12.75">
      <c r="A36" s="716" t="s">
        <v>273</v>
      </c>
      <c r="B36" s="535"/>
      <c r="C36" s="48">
        <v>1827</v>
      </c>
      <c r="D36" s="48"/>
      <c r="E36" s="48"/>
      <c r="F36" s="465"/>
    </row>
    <row r="37" spans="1:6" ht="12.75">
      <c r="A37" s="716" t="s">
        <v>274</v>
      </c>
      <c r="B37" s="535"/>
      <c r="C37" s="48">
        <v>500</v>
      </c>
      <c r="D37" s="48"/>
      <c r="E37" s="48"/>
      <c r="F37" s="465"/>
    </row>
    <row r="38" spans="1:6" ht="12.75">
      <c r="A38" s="716" t="s">
        <v>275</v>
      </c>
      <c r="B38" s="535"/>
      <c r="C38" s="48">
        <v>600</v>
      </c>
      <c r="D38" s="48"/>
      <c r="E38" s="48"/>
      <c r="F38" s="465"/>
    </row>
    <row r="39" spans="1:6" ht="12.75">
      <c r="A39" s="716" t="s">
        <v>276</v>
      </c>
      <c r="B39" s="535"/>
      <c r="C39" s="48">
        <v>1250</v>
      </c>
      <c r="D39" s="48"/>
      <c r="E39" s="48"/>
      <c r="F39" s="465"/>
    </row>
    <row r="40" spans="1:6" ht="12.75">
      <c r="A40" s="716" t="s">
        <v>277</v>
      </c>
      <c r="B40" s="535"/>
      <c r="C40" s="48">
        <v>582</v>
      </c>
      <c r="D40" s="48"/>
      <c r="E40" s="48"/>
      <c r="F40" s="465"/>
    </row>
    <row r="41" spans="1:6" ht="12.75">
      <c r="A41" s="716" t="s">
        <v>278</v>
      </c>
      <c r="B41" s="535"/>
      <c r="C41" s="48">
        <v>930</v>
      </c>
      <c r="D41" s="48"/>
      <c r="E41" s="48"/>
      <c r="F41" s="465"/>
    </row>
    <row r="42" spans="1:6" ht="12.75">
      <c r="A42" s="716" t="s">
        <v>279</v>
      </c>
      <c r="B42" s="535"/>
      <c r="C42" s="48">
        <v>500</v>
      </c>
      <c r="D42" s="48"/>
      <c r="E42" s="48"/>
      <c r="F42" s="465"/>
    </row>
    <row r="43" spans="1:6" ht="12.75">
      <c r="A43" s="716" t="s">
        <v>280</v>
      </c>
      <c r="B43" s="535"/>
      <c r="C43" s="48">
        <v>400</v>
      </c>
      <c r="D43" s="48"/>
      <c r="E43" s="48"/>
      <c r="F43" s="465"/>
    </row>
    <row r="44" spans="1:6" ht="12.75">
      <c r="A44" s="716" t="s">
        <v>281</v>
      </c>
      <c r="B44" s="535"/>
      <c r="C44" s="48">
        <v>600</v>
      </c>
      <c r="D44" s="48"/>
      <c r="E44" s="48"/>
      <c r="F44" s="465"/>
    </row>
    <row r="45" spans="1:6" ht="12.75">
      <c r="A45" s="962" t="s">
        <v>682</v>
      </c>
      <c r="B45" s="963"/>
      <c r="C45" s="964">
        <v>50</v>
      </c>
      <c r="D45" s="964"/>
      <c r="E45" s="964"/>
      <c r="F45" s="965"/>
    </row>
    <row r="46" spans="1:6" ht="12.75">
      <c r="A46" s="962" t="s">
        <v>683</v>
      </c>
      <c r="B46" s="963"/>
      <c r="C46" s="964">
        <v>1343</v>
      </c>
      <c r="D46" s="964"/>
      <c r="E46" s="964"/>
      <c r="F46" s="965"/>
    </row>
    <row r="47" spans="1:6" ht="12.75">
      <c r="A47" s="962" t="s">
        <v>704</v>
      </c>
      <c r="B47" s="963"/>
      <c r="C47" s="964">
        <v>400</v>
      </c>
      <c r="D47" s="964"/>
      <c r="E47" s="964"/>
      <c r="F47" s="965"/>
    </row>
    <row r="48" spans="1:6" ht="12.75">
      <c r="A48" s="962" t="s">
        <v>717</v>
      </c>
      <c r="B48" s="963"/>
      <c r="C48" s="964">
        <v>1293</v>
      </c>
      <c r="D48" s="964"/>
      <c r="E48" s="964"/>
      <c r="F48" s="965"/>
    </row>
    <row r="49" spans="1:6" ht="13.5" thickBot="1">
      <c r="A49" s="958" t="s">
        <v>718</v>
      </c>
      <c r="B49" s="959"/>
      <c r="C49" s="960">
        <v>4453</v>
      </c>
      <c r="D49" s="960"/>
      <c r="E49" s="960"/>
      <c r="F49" s="961"/>
    </row>
  </sheetData>
  <sheetProtection/>
  <mergeCells count="4">
    <mergeCell ref="A3:E3"/>
    <mergeCell ref="A6:B7"/>
    <mergeCell ref="C6:C7"/>
    <mergeCell ref="D6:F6"/>
  </mergeCells>
  <printOptions/>
  <pageMargins left="0.75" right="0.75" top="0.61" bottom="0.73" header="0.64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4" width="10.00390625" style="0" customWidth="1"/>
  </cols>
  <sheetData>
    <row r="1" spans="7:13" ht="12.75">
      <c r="G1" s="1080" t="s">
        <v>693</v>
      </c>
      <c r="H1" s="1080"/>
      <c r="I1" s="1080"/>
      <c r="J1" s="1080"/>
      <c r="K1" s="1080"/>
      <c r="L1" s="1080"/>
      <c r="M1" s="2"/>
    </row>
    <row r="3" spans="2:13" ht="12.75">
      <c r="B3" s="1079" t="s">
        <v>159</v>
      </c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3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0:14" ht="12.75">
      <c r="J5" s="14"/>
      <c r="K5" s="14"/>
      <c r="L5" s="4" t="s">
        <v>388</v>
      </c>
      <c r="M5" s="14"/>
      <c r="N5" s="14"/>
    </row>
    <row r="6" spans="1:14" ht="24">
      <c r="A6" s="5" t="s">
        <v>301</v>
      </c>
      <c r="B6" s="6" t="s">
        <v>302</v>
      </c>
      <c r="C6" s="6" t="s">
        <v>539</v>
      </c>
      <c r="D6" s="6" t="s">
        <v>156</v>
      </c>
      <c r="E6" s="6" t="s">
        <v>158</v>
      </c>
      <c r="F6" s="6" t="s">
        <v>167</v>
      </c>
      <c r="G6" s="7" t="s">
        <v>303</v>
      </c>
      <c r="H6" s="6" t="s">
        <v>302</v>
      </c>
      <c r="I6" s="6" t="s">
        <v>539</v>
      </c>
      <c r="J6" s="6" t="s">
        <v>156</v>
      </c>
      <c r="K6" s="6" t="s">
        <v>158</v>
      </c>
      <c r="L6" s="6" t="s">
        <v>167</v>
      </c>
      <c r="M6" s="35"/>
      <c r="N6" s="35"/>
    </row>
    <row r="7" spans="1:14" ht="12.75">
      <c r="A7" s="10" t="s">
        <v>304</v>
      </c>
      <c r="B7" s="11">
        <v>291921</v>
      </c>
      <c r="C7" s="11">
        <v>243652</v>
      </c>
      <c r="D7" s="11">
        <v>251422</v>
      </c>
      <c r="E7" s="11">
        <v>239874</v>
      </c>
      <c r="F7" s="11">
        <v>240894</v>
      </c>
      <c r="G7" s="12" t="s">
        <v>305</v>
      </c>
      <c r="H7" s="13">
        <v>767607</v>
      </c>
      <c r="I7" s="13">
        <v>751811</v>
      </c>
      <c r="J7" s="13">
        <v>774402</v>
      </c>
      <c r="K7" s="13">
        <v>747133</v>
      </c>
      <c r="L7" s="13">
        <v>761157</v>
      </c>
      <c r="M7" s="35"/>
      <c r="N7" s="35"/>
    </row>
    <row r="8" spans="1:14" ht="12.75">
      <c r="A8" s="16" t="s">
        <v>306</v>
      </c>
      <c r="B8" s="19">
        <v>288300</v>
      </c>
      <c r="C8" s="17">
        <v>288300</v>
      </c>
      <c r="D8" s="17">
        <v>260380</v>
      </c>
      <c r="E8" s="17">
        <v>299000</v>
      </c>
      <c r="F8" s="17">
        <v>299000</v>
      </c>
      <c r="G8" s="18" t="s">
        <v>345</v>
      </c>
      <c r="H8" s="19">
        <v>243099</v>
      </c>
      <c r="I8" s="19">
        <v>194260</v>
      </c>
      <c r="J8" s="19">
        <v>199813</v>
      </c>
      <c r="K8" s="19">
        <v>195102</v>
      </c>
      <c r="L8" s="19">
        <v>198648</v>
      </c>
      <c r="M8" s="35"/>
      <c r="N8" s="35"/>
    </row>
    <row r="9" spans="1:14" ht="12.75">
      <c r="A9" s="16" t="s">
        <v>308</v>
      </c>
      <c r="B9" s="19">
        <v>2299</v>
      </c>
      <c r="C9" s="17">
        <v>2000</v>
      </c>
      <c r="D9" s="17">
        <v>2000</v>
      </c>
      <c r="E9" s="17">
        <v>1000</v>
      </c>
      <c r="F9" s="17">
        <v>1000</v>
      </c>
      <c r="G9" s="18" t="s">
        <v>346</v>
      </c>
      <c r="H9" s="17">
        <v>596119</v>
      </c>
      <c r="I9" s="17">
        <v>583936</v>
      </c>
      <c r="J9" s="17">
        <v>626912</v>
      </c>
      <c r="K9" s="17">
        <v>639947</v>
      </c>
      <c r="L9" s="17">
        <v>645835</v>
      </c>
      <c r="M9" s="35"/>
      <c r="N9" s="35"/>
    </row>
    <row r="10" spans="1:14" ht="12.75">
      <c r="A10" s="16" t="s">
        <v>310</v>
      </c>
      <c r="B10" s="19">
        <v>6405</v>
      </c>
      <c r="C10" s="17">
        <v>10233</v>
      </c>
      <c r="D10" s="17">
        <v>10431</v>
      </c>
      <c r="E10" s="17">
        <v>12762</v>
      </c>
      <c r="F10" s="17">
        <v>13762</v>
      </c>
      <c r="G10" s="18" t="s">
        <v>311</v>
      </c>
      <c r="H10" s="17">
        <v>62929</v>
      </c>
      <c r="I10" s="17">
        <v>7364</v>
      </c>
      <c r="J10" s="17">
        <v>11209</v>
      </c>
      <c r="K10" s="17">
        <v>7510</v>
      </c>
      <c r="L10" s="17">
        <v>7843</v>
      </c>
      <c r="M10" s="35"/>
      <c r="N10" s="35"/>
    </row>
    <row r="11" spans="1:14" ht="12.75">
      <c r="A11" s="16" t="s">
        <v>312</v>
      </c>
      <c r="B11" s="19">
        <v>109341</v>
      </c>
      <c r="C11" s="17">
        <v>110848</v>
      </c>
      <c r="D11" s="17">
        <v>145477</v>
      </c>
      <c r="E11" s="17">
        <v>129278</v>
      </c>
      <c r="F11" s="17">
        <v>129278</v>
      </c>
      <c r="G11" s="18" t="s">
        <v>313</v>
      </c>
      <c r="H11" s="19">
        <v>24785</v>
      </c>
      <c r="I11" s="17">
        <v>19635</v>
      </c>
      <c r="J11" s="17">
        <v>21291</v>
      </c>
      <c r="K11" s="17">
        <v>13200</v>
      </c>
      <c r="L11" s="17">
        <v>15308</v>
      </c>
      <c r="M11" s="35"/>
      <c r="N11" s="35"/>
    </row>
    <row r="12" spans="1:14" ht="12.75">
      <c r="A12" s="16" t="s">
        <v>314</v>
      </c>
      <c r="B12" s="19">
        <v>1868</v>
      </c>
      <c r="C12" s="19">
        <v>0</v>
      </c>
      <c r="D12" s="17">
        <v>1405</v>
      </c>
      <c r="E12" s="19">
        <v>0</v>
      </c>
      <c r="F12" s="19">
        <v>0</v>
      </c>
      <c r="G12" s="18" t="s">
        <v>315</v>
      </c>
      <c r="H12" s="19">
        <v>40156</v>
      </c>
      <c r="I12" s="19">
        <v>53381</v>
      </c>
      <c r="J12" s="19">
        <v>58806</v>
      </c>
      <c r="K12" s="19">
        <v>50724</v>
      </c>
      <c r="L12" s="19">
        <v>58337</v>
      </c>
      <c r="M12" s="35"/>
      <c r="N12" s="35"/>
    </row>
    <row r="13" spans="1:14" ht="12.75">
      <c r="A13" s="16" t="s">
        <v>316</v>
      </c>
      <c r="B13" s="19">
        <v>546147</v>
      </c>
      <c r="C13" s="17">
        <v>516593</v>
      </c>
      <c r="D13" s="17">
        <v>562706</v>
      </c>
      <c r="E13" s="17">
        <v>597254</v>
      </c>
      <c r="F13" s="17">
        <v>608315</v>
      </c>
      <c r="G13" s="18" t="s">
        <v>317</v>
      </c>
      <c r="H13" s="19">
        <v>182</v>
      </c>
      <c r="I13" s="19">
        <v>1029</v>
      </c>
      <c r="J13" s="19">
        <v>10937</v>
      </c>
      <c r="K13" s="19">
        <v>1418</v>
      </c>
      <c r="L13" s="19">
        <v>1418</v>
      </c>
      <c r="M13" s="35"/>
      <c r="N13" s="35"/>
    </row>
    <row r="14" spans="1:14" ht="12.75">
      <c r="A14" s="16" t="s">
        <v>318</v>
      </c>
      <c r="B14" s="19">
        <v>0</v>
      </c>
      <c r="C14" s="17">
        <v>1000</v>
      </c>
      <c r="D14" s="17">
        <v>1966</v>
      </c>
      <c r="E14" s="17">
        <v>35222</v>
      </c>
      <c r="F14" s="17">
        <v>16354</v>
      </c>
      <c r="G14" s="18" t="s">
        <v>319</v>
      </c>
      <c r="H14" s="19">
        <v>8350</v>
      </c>
      <c r="I14" s="19">
        <v>11000</v>
      </c>
      <c r="J14" s="17">
        <v>8000</v>
      </c>
      <c r="K14" s="17">
        <v>11700</v>
      </c>
      <c r="L14" s="19">
        <v>11700</v>
      </c>
      <c r="M14" s="35"/>
      <c r="N14" s="35"/>
    </row>
    <row r="15" spans="1:14" ht="12.75">
      <c r="A15" s="16" t="s">
        <v>330</v>
      </c>
      <c r="B15" s="19">
        <v>650</v>
      </c>
      <c r="C15" s="17">
        <v>944</v>
      </c>
      <c r="D15" s="17">
        <v>944</v>
      </c>
      <c r="E15" s="17">
        <v>0</v>
      </c>
      <c r="F15" s="17">
        <v>0</v>
      </c>
      <c r="G15" s="18" t="s">
        <v>329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36"/>
      <c r="N15" s="36"/>
    </row>
    <row r="16" spans="1:14" ht="12.75">
      <c r="A16" s="16" t="s">
        <v>332</v>
      </c>
      <c r="B16" s="19">
        <v>23109</v>
      </c>
      <c r="C16" s="19">
        <v>10000</v>
      </c>
      <c r="D16" s="19">
        <v>52958</v>
      </c>
      <c r="E16" s="19">
        <v>6000</v>
      </c>
      <c r="F16" s="19">
        <v>6000</v>
      </c>
      <c r="G16" s="18" t="s">
        <v>333</v>
      </c>
      <c r="H16" s="19">
        <v>144392</v>
      </c>
      <c r="I16" s="19">
        <v>10000</v>
      </c>
      <c r="J16" s="17">
        <v>39751</v>
      </c>
      <c r="K16" s="19">
        <v>9684</v>
      </c>
      <c r="L16" s="17">
        <v>5636</v>
      </c>
      <c r="M16" s="4"/>
      <c r="N16" s="4"/>
    </row>
    <row r="17" spans="1:14" ht="12.75">
      <c r="A17" s="16" t="s">
        <v>334</v>
      </c>
      <c r="B17" s="17">
        <v>544438</v>
      </c>
      <c r="C17" s="17">
        <v>394789</v>
      </c>
      <c r="D17" s="17">
        <v>401808</v>
      </c>
      <c r="E17" s="17">
        <v>317319</v>
      </c>
      <c r="F17" s="17">
        <v>347650</v>
      </c>
      <c r="G17" s="18" t="s">
        <v>337</v>
      </c>
      <c r="H17" s="19"/>
      <c r="I17" s="19"/>
      <c r="J17" s="19"/>
      <c r="K17" s="19">
        <v>34575</v>
      </c>
      <c r="L17" s="19">
        <v>34575</v>
      </c>
      <c r="M17" s="4"/>
      <c r="N17" s="4"/>
    </row>
    <row r="18" spans="1:14" ht="12.75">
      <c r="A18" s="16"/>
      <c r="B18" s="19"/>
      <c r="C18" s="19"/>
      <c r="D18" s="19"/>
      <c r="E18" s="19"/>
      <c r="F18" s="19"/>
      <c r="G18" s="18"/>
      <c r="H18" s="19"/>
      <c r="I18" s="19"/>
      <c r="J18" s="19"/>
      <c r="K18" s="19"/>
      <c r="L18" s="19"/>
      <c r="M18" s="4"/>
      <c r="N18" s="4"/>
    </row>
    <row r="19" spans="1:12" ht="12.75">
      <c r="A19" s="19"/>
      <c r="B19" s="19"/>
      <c r="C19" s="19"/>
      <c r="D19" s="19"/>
      <c r="E19" s="19"/>
      <c r="F19" s="19"/>
      <c r="G19" s="18"/>
      <c r="H19" s="19"/>
      <c r="I19" s="19"/>
      <c r="J19" s="19"/>
      <c r="K19" s="19"/>
      <c r="L19" s="19"/>
    </row>
    <row r="20" spans="1:12" ht="12.75">
      <c r="A20" s="37"/>
      <c r="B20" s="38"/>
      <c r="C20" s="38"/>
      <c r="D20" s="38"/>
      <c r="E20" s="38"/>
      <c r="F20" s="38"/>
      <c r="G20" s="39"/>
      <c r="H20" s="248"/>
      <c r="I20" s="248"/>
      <c r="J20" s="248"/>
      <c r="K20" s="248"/>
      <c r="L20" s="248"/>
    </row>
    <row r="21" spans="1:12" ht="12.75">
      <c r="A21" s="26" t="s">
        <v>340</v>
      </c>
      <c r="B21" s="26">
        <f>SUM(B7:B20)</f>
        <v>1814478</v>
      </c>
      <c r="C21" s="26">
        <f>SUM(C7:C20)</f>
        <v>1578359</v>
      </c>
      <c r="D21" s="26">
        <f>SUM(D7:D20)</f>
        <v>1691497</v>
      </c>
      <c r="E21" s="26">
        <f>SUM(E7:E20)</f>
        <v>1637709</v>
      </c>
      <c r="F21" s="26">
        <f>SUM(F7:F20)</f>
        <v>1662253</v>
      </c>
      <c r="G21" s="231" t="s">
        <v>341</v>
      </c>
      <c r="H21" s="953">
        <f>SUM(H7:H20)</f>
        <v>1887619</v>
      </c>
      <c r="I21" s="556">
        <f>SUM(I7:I20)</f>
        <v>1632416</v>
      </c>
      <c r="J21" s="556">
        <f>SUM(J7:J20)</f>
        <v>1751121</v>
      </c>
      <c r="K21" s="556">
        <f>SUM(K7:K20)</f>
        <v>1710993</v>
      </c>
      <c r="L21" s="954">
        <f>SUM(L7:L20)</f>
        <v>1740457</v>
      </c>
    </row>
    <row r="22" spans="1:6" ht="12.75">
      <c r="A22" s="26" t="s">
        <v>342</v>
      </c>
      <c r="B22" s="26">
        <f>H21-B21</f>
        <v>73141</v>
      </c>
      <c r="C22" s="26">
        <f>I21-C21</f>
        <v>54057</v>
      </c>
      <c r="D22" s="26">
        <f>J21-D21</f>
        <v>59624</v>
      </c>
      <c r="E22" s="26">
        <f>K21-E21</f>
        <v>73284</v>
      </c>
      <c r="F22" s="26">
        <f>L21-F21</f>
        <v>78204</v>
      </c>
    </row>
    <row r="23" spans="1:6" ht="12.75">
      <c r="A23" s="33" t="s">
        <v>347</v>
      </c>
      <c r="B23" s="34">
        <v>54280</v>
      </c>
      <c r="C23" s="34">
        <v>53624</v>
      </c>
      <c r="D23" s="34">
        <v>59624</v>
      </c>
      <c r="E23" s="34">
        <v>56707</v>
      </c>
      <c r="F23" s="34">
        <v>56707</v>
      </c>
    </row>
  </sheetData>
  <sheetProtection/>
  <mergeCells count="2">
    <mergeCell ref="B3:L3"/>
    <mergeCell ref="G1:L1"/>
  </mergeCells>
  <printOptions/>
  <pageMargins left="1.24" right="0.7479166666666667" top="1.4" bottom="0.9840277777777778" header="0.5118055555555556" footer="0.511805555555555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E1">
      <selection activeCell="K20" sqref="K20"/>
    </sheetView>
  </sheetViews>
  <sheetFormatPr defaultColWidth="9.00390625" defaultRowHeight="12.75"/>
  <cols>
    <col min="1" max="1" width="36.375" style="0" customWidth="1"/>
    <col min="2" max="6" width="9.25390625" style="0" customWidth="1"/>
    <col min="7" max="7" width="36.375" style="0" customWidth="1"/>
    <col min="8" max="12" width="9.25390625" style="0" customWidth="1"/>
    <col min="13" max="14" width="10.00390625" style="0" customWidth="1"/>
  </cols>
  <sheetData>
    <row r="1" spans="7:13" ht="12.75">
      <c r="G1" s="1080" t="s">
        <v>694</v>
      </c>
      <c r="H1" s="1080"/>
      <c r="I1" s="1080"/>
      <c r="J1" s="1080"/>
      <c r="K1" s="1080"/>
      <c r="L1" s="1080"/>
      <c r="M1" s="2"/>
    </row>
    <row r="3" ht="12.75">
      <c r="B3" s="40" t="s">
        <v>160</v>
      </c>
    </row>
    <row r="5" spans="12:14" ht="16.5" customHeight="1">
      <c r="L5" s="4" t="s">
        <v>388</v>
      </c>
      <c r="M5" s="41"/>
      <c r="N5" s="41"/>
    </row>
    <row r="6" spans="1:14" ht="24">
      <c r="A6" s="42" t="s">
        <v>301</v>
      </c>
      <c r="B6" s="6" t="s">
        <v>302</v>
      </c>
      <c r="C6" s="6" t="s">
        <v>539</v>
      </c>
      <c r="D6" s="6" t="s">
        <v>156</v>
      </c>
      <c r="E6" s="6" t="s">
        <v>158</v>
      </c>
      <c r="F6" s="6" t="s">
        <v>167</v>
      </c>
      <c r="G6" s="7" t="s">
        <v>303</v>
      </c>
      <c r="H6" s="6" t="s">
        <v>302</v>
      </c>
      <c r="I6" s="6" t="s">
        <v>539</v>
      </c>
      <c r="J6" s="6" t="s">
        <v>156</v>
      </c>
      <c r="K6" s="6" t="s">
        <v>158</v>
      </c>
      <c r="L6" s="6" t="s">
        <v>167</v>
      </c>
      <c r="M6" s="35"/>
      <c r="N6" s="35"/>
    </row>
    <row r="7" spans="1:14" ht="12.75">
      <c r="A7" s="17" t="s">
        <v>348</v>
      </c>
      <c r="B7" s="13">
        <v>21000</v>
      </c>
      <c r="C7" s="13">
        <v>21000</v>
      </c>
      <c r="D7" s="13">
        <v>21590</v>
      </c>
      <c r="E7" s="13">
        <v>26000</v>
      </c>
      <c r="F7" s="13">
        <v>26000</v>
      </c>
      <c r="G7" s="18" t="s">
        <v>319</v>
      </c>
      <c r="H7" s="13">
        <v>25000</v>
      </c>
      <c r="I7" s="13">
        <v>45860</v>
      </c>
      <c r="J7" s="13">
        <v>45860</v>
      </c>
      <c r="K7" s="13">
        <v>18000</v>
      </c>
      <c r="L7" s="13">
        <v>18000</v>
      </c>
      <c r="M7" s="35"/>
      <c r="N7" s="35"/>
    </row>
    <row r="8" spans="1:14" ht="12.75">
      <c r="A8" s="17" t="s">
        <v>349</v>
      </c>
      <c r="B8" s="19">
        <v>8252</v>
      </c>
      <c r="C8" s="19">
        <v>0</v>
      </c>
      <c r="D8" s="19">
        <v>0</v>
      </c>
      <c r="E8" s="19">
        <v>0</v>
      </c>
      <c r="F8" s="19">
        <v>0</v>
      </c>
      <c r="G8" s="18" t="s">
        <v>321</v>
      </c>
      <c r="H8" s="19">
        <v>54972</v>
      </c>
      <c r="I8" s="19">
        <v>84710</v>
      </c>
      <c r="J8" s="17">
        <v>88539</v>
      </c>
      <c r="K8" s="17">
        <v>41194</v>
      </c>
      <c r="L8" s="17">
        <v>42880</v>
      </c>
      <c r="M8" s="35"/>
      <c r="N8" s="35"/>
    </row>
    <row r="9" spans="1:14" ht="12.75">
      <c r="A9" s="17" t="s">
        <v>320</v>
      </c>
      <c r="B9" s="17">
        <v>221608</v>
      </c>
      <c r="C9" s="17">
        <v>118049</v>
      </c>
      <c r="D9" s="17">
        <v>121269</v>
      </c>
      <c r="E9" s="17">
        <v>118309</v>
      </c>
      <c r="F9" s="17">
        <v>117939</v>
      </c>
      <c r="G9" s="18" t="s">
        <v>323</v>
      </c>
      <c r="H9" s="19">
        <v>914622</v>
      </c>
      <c r="I9" s="19">
        <v>1108142</v>
      </c>
      <c r="J9" s="17">
        <v>1147713</v>
      </c>
      <c r="K9" s="17">
        <v>86400</v>
      </c>
      <c r="L9" s="17">
        <v>120096</v>
      </c>
      <c r="M9" s="35"/>
      <c r="N9" s="35"/>
    </row>
    <row r="10" spans="1:14" ht="12.75">
      <c r="A10" s="43" t="s">
        <v>322</v>
      </c>
      <c r="B10" s="19">
        <v>0</v>
      </c>
      <c r="C10" s="19">
        <v>0</v>
      </c>
      <c r="D10" s="19">
        <v>8250</v>
      </c>
      <c r="E10" s="19">
        <v>0</v>
      </c>
      <c r="F10" s="19">
        <v>0</v>
      </c>
      <c r="G10" s="18" t="s">
        <v>325</v>
      </c>
      <c r="H10" s="19">
        <v>54060</v>
      </c>
      <c r="I10" s="19">
        <v>4000</v>
      </c>
      <c r="J10" s="17">
        <v>32765</v>
      </c>
      <c r="K10" s="17">
        <v>13000</v>
      </c>
      <c r="L10" s="17">
        <v>30215</v>
      </c>
      <c r="M10" s="35"/>
      <c r="N10" s="35"/>
    </row>
    <row r="11" spans="1:14" ht="12.75">
      <c r="A11" s="17" t="s">
        <v>324</v>
      </c>
      <c r="B11" s="19">
        <v>706585</v>
      </c>
      <c r="C11" s="19">
        <v>837959</v>
      </c>
      <c r="D11" s="17">
        <v>854534</v>
      </c>
      <c r="E11" s="19">
        <v>122658</v>
      </c>
      <c r="F11" s="17">
        <v>122658</v>
      </c>
      <c r="G11" s="18" t="s">
        <v>327</v>
      </c>
      <c r="H11" s="19">
        <v>0</v>
      </c>
      <c r="I11" s="19">
        <v>0</v>
      </c>
      <c r="J11" s="19">
        <v>0</v>
      </c>
      <c r="K11" s="19"/>
      <c r="L11" s="17">
        <v>474</v>
      </c>
      <c r="M11" s="35"/>
      <c r="N11" s="35"/>
    </row>
    <row r="12" spans="1:14" ht="12.75">
      <c r="A12" s="17" t="s">
        <v>326</v>
      </c>
      <c r="B12" s="19">
        <v>11400</v>
      </c>
      <c r="C12" s="19">
        <v>7800</v>
      </c>
      <c r="D12" s="17">
        <v>12597</v>
      </c>
      <c r="E12" s="19">
        <v>9469</v>
      </c>
      <c r="F12" s="17">
        <v>700</v>
      </c>
      <c r="G12" s="665" t="s">
        <v>46</v>
      </c>
      <c r="H12" s="19">
        <v>0</v>
      </c>
      <c r="I12" s="19">
        <v>0</v>
      </c>
      <c r="J12" s="19">
        <v>0</v>
      </c>
      <c r="K12" s="17">
        <v>6783</v>
      </c>
      <c r="L12" s="17">
        <v>6783</v>
      </c>
      <c r="M12" s="35"/>
      <c r="N12" s="35"/>
    </row>
    <row r="13" spans="1:14" ht="12.75">
      <c r="A13" s="17" t="s">
        <v>328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39" t="s">
        <v>331</v>
      </c>
      <c r="H13" s="19">
        <v>0</v>
      </c>
      <c r="I13" s="19">
        <v>0</v>
      </c>
      <c r="J13" s="19">
        <v>0</v>
      </c>
      <c r="K13" s="19"/>
      <c r="L13" s="17">
        <v>141</v>
      </c>
      <c r="M13" s="35"/>
      <c r="N13" s="35"/>
    </row>
    <row r="14" spans="1:14" ht="12.75">
      <c r="A14" s="17" t="s">
        <v>330</v>
      </c>
      <c r="B14" s="19">
        <v>0</v>
      </c>
      <c r="C14" s="19">
        <v>0</v>
      </c>
      <c r="D14" s="19">
        <v>0</v>
      </c>
      <c r="E14" s="19">
        <v>475</v>
      </c>
      <c r="F14" s="19">
        <v>475</v>
      </c>
      <c r="G14" s="39" t="s">
        <v>338</v>
      </c>
      <c r="H14" s="19">
        <v>7663</v>
      </c>
      <c r="I14" s="19">
        <v>7663</v>
      </c>
      <c r="J14" s="19">
        <v>7663</v>
      </c>
      <c r="K14" s="19">
        <v>878</v>
      </c>
      <c r="L14" s="19">
        <v>878</v>
      </c>
      <c r="M14" s="35"/>
      <c r="N14" s="35"/>
    </row>
    <row r="15" spans="1:14" ht="12.75">
      <c r="A15" s="17" t="s">
        <v>332</v>
      </c>
      <c r="B15" s="19">
        <v>486333</v>
      </c>
      <c r="C15" s="19">
        <v>460000</v>
      </c>
      <c r="D15" s="19">
        <v>461753</v>
      </c>
      <c r="E15" s="19">
        <v>35000</v>
      </c>
      <c r="F15" s="19">
        <v>43170</v>
      </c>
      <c r="G15" s="19" t="s">
        <v>339</v>
      </c>
      <c r="H15" s="19">
        <v>0</v>
      </c>
      <c r="I15" s="19"/>
      <c r="J15" s="19"/>
      <c r="K15" s="19">
        <v>80079</v>
      </c>
      <c r="L15" s="19">
        <v>80079</v>
      </c>
      <c r="M15" s="35"/>
      <c r="N15" s="35"/>
    </row>
    <row r="16" spans="1:14" ht="12.75">
      <c r="A16" s="17" t="s">
        <v>334</v>
      </c>
      <c r="B16" s="19">
        <v>0</v>
      </c>
      <c r="C16" s="19">
        <v>0</v>
      </c>
      <c r="D16" s="19">
        <v>31952</v>
      </c>
      <c r="E16" s="19">
        <v>0</v>
      </c>
      <c r="F16" s="19">
        <v>10101</v>
      </c>
      <c r="G16" s="19" t="s">
        <v>350</v>
      </c>
      <c r="H16" s="19">
        <v>380000</v>
      </c>
      <c r="I16" s="19">
        <v>200000</v>
      </c>
      <c r="J16" s="19">
        <v>189405</v>
      </c>
      <c r="K16" s="19">
        <v>49000</v>
      </c>
      <c r="L16" s="19">
        <v>0</v>
      </c>
      <c r="M16" s="35"/>
      <c r="N16" s="35"/>
    </row>
    <row r="17" spans="1:14" ht="12.75">
      <c r="A17" s="23" t="s">
        <v>336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H17" s="38"/>
      <c r="I17" s="38"/>
      <c r="J17" s="38"/>
      <c r="K17" s="38"/>
      <c r="L17" s="38"/>
      <c r="M17" s="35"/>
      <c r="N17" s="35"/>
    </row>
    <row r="18" spans="1:14" ht="12.75">
      <c r="A18" s="26" t="s">
        <v>340</v>
      </c>
      <c r="B18" s="26">
        <f>SUM(B7:B17)</f>
        <v>1455178</v>
      </c>
      <c r="C18" s="26">
        <f>SUM(C7:C17)</f>
        <v>1444808</v>
      </c>
      <c r="D18" s="26">
        <f>SUM(D7:D17)</f>
        <v>1511945</v>
      </c>
      <c r="E18" s="26">
        <f>SUM(E7:E17)</f>
        <v>311911</v>
      </c>
      <c r="F18" s="26">
        <f>SUM(F7:F17)</f>
        <v>321043</v>
      </c>
      <c r="G18" s="26" t="s">
        <v>341</v>
      </c>
      <c r="H18" s="26">
        <f>SUM(H7:H17)</f>
        <v>1436317</v>
      </c>
      <c r="I18" s="26">
        <f>SUM(I7:I17)</f>
        <v>1450375</v>
      </c>
      <c r="J18" s="26">
        <f>SUM(J7:J17)</f>
        <v>1511945</v>
      </c>
      <c r="K18" s="26">
        <f>SUM(K7:K17)</f>
        <v>295334</v>
      </c>
      <c r="L18" s="26">
        <f>SUM(L7:L17)</f>
        <v>299546</v>
      </c>
      <c r="M18" s="35"/>
      <c r="N18" s="35"/>
    </row>
    <row r="19" spans="1:14" ht="12.75">
      <c r="A19" s="26" t="s">
        <v>342</v>
      </c>
      <c r="B19" s="26">
        <f>H18-B18</f>
        <v>-18861</v>
      </c>
      <c r="C19" s="26">
        <f>I18-C18</f>
        <v>5567</v>
      </c>
      <c r="D19" s="26">
        <f>J18-D18</f>
        <v>0</v>
      </c>
      <c r="E19" s="26">
        <f>K18-E18</f>
        <v>-16577</v>
      </c>
      <c r="F19" s="26">
        <f>L18-F18</f>
        <v>-21497</v>
      </c>
      <c r="M19" s="35"/>
      <c r="N19" s="35"/>
    </row>
    <row r="20" spans="1:14" ht="12.75">
      <c r="A20" s="44" t="s">
        <v>343</v>
      </c>
      <c r="B20" s="32"/>
      <c r="C20" s="32"/>
      <c r="D20" s="32"/>
      <c r="E20" s="32"/>
      <c r="F20" s="32"/>
      <c r="M20" s="35"/>
      <c r="N20" s="35"/>
    </row>
    <row r="21" spans="13:14" ht="12.75">
      <c r="M21" s="35"/>
      <c r="N21" s="35"/>
    </row>
    <row r="22" spans="13:14" ht="12.75">
      <c r="M22" s="35"/>
      <c r="N22" s="35"/>
    </row>
    <row r="23" spans="1:14" ht="12.75">
      <c r="A23" s="4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29"/>
      <c r="B24" s="29"/>
      <c r="C24" s="29"/>
      <c r="D24" s="29"/>
      <c r="E24" s="29"/>
      <c r="F24" s="29"/>
      <c r="G24" s="29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1">
    <mergeCell ref="G1:L1"/>
  </mergeCells>
  <printOptions/>
  <pageMargins left="1.05" right="0.7479166666666667" top="1.83" bottom="0.9840277777777778" header="0.5118055555555556" footer="0.5118055555555556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7"/>
  <sheetViews>
    <sheetView zoomScalePageLayoutView="0" workbookViewId="0" topLeftCell="A40">
      <selection activeCell="G26" sqref="G26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" t="s">
        <v>695</v>
      </c>
      <c r="AF1" s="2"/>
      <c r="AG1" s="2"/>
      <c r="AH1" s="2"/>
      <c r="AI1" s="2"/>
      <c r="AJ1" s="2"/>
    </row>
    <row r="2" spans="2:34" ht="12.75">
      <c r="B2" s="1087" t="s">
        <v>153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51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t="s">
        <v>388</v>
      </c>
      <c r="AD3" s="28"/>
      <c r="AE3" s="28"/>
      <c r="AF3" s="28"/>
      <c r="AG3" s="28"/>
      <c r="AH3" s="28"/>
    </row>
    <row r="4" spans="2:34" ht="13.5" thickBot="1">
      <c r="B4" s="28"/>
      <c r="C4" s="304" t="s">
        <v>154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3"/>
      <c r="AE4" s="53"/>
      <c r="AF4" s="28"/>
      <c r="AG4" s="28"/>
      <c r="AH4" s="28"/>
    </row>
    <row r="5" spans="1:46" ht="38.25" customHeight="1" thickBot="1">
      <c r="A5" s="1088" t="s">
        <v>355</v>
      </c>
      <c r="B5" s="54" t="s">
        <v>356</v>
      </c>
      <c r="C5" s="1089" t="s">
        <v>357</v>
      </c>
      <c r="D5" s="1089"/>
      <c r="E5" s="1089"/>
      <c r="F5" s="1089"/>
      <c r="G5" s="1089" t="s">
        <v>358</v>
      </c>
      <c r="H5" s="1089"/>
      <c r="I5" s="1089"/>
      <c r="J5" s="1089"/>
      <c r="K5" s="1084" t="s">
        <v>346</v>
      </c>
      <c r="L5" s="1084"/>
      <c r="M5" s="1084"/>
      <c r="N5" s="1084"/>
      <c r="O5" s="1084" t="s">
        <v>470</v>
      </c>
      <c r="P5" s="1084"/>
      <c r="Q5" s="1084"/>
      <c r="R5" s="1084"/>
      <c r="S5" s="1081" t="s">
        <v>359</v>
      </c>
      <c r="T5" s="1081"/>
      <c r="U5" s="1081"/>
      <c r="V5" s="1081"/>
      <c r="W5" s="1082" t="s">
        <v>360</v>
      </c>
      <c r="X5" s="1082"/>
      <c r="Y5" s="1082"/>
      <c r="Z5" s="1082"/>
      <c r="AA5" s="1082" t="s">
        <v>361</v>
      </c>
      <c r="AB5" s="1082"/>
      <c r="AC5" s="1082"/>
      <c r="AD5" s="1082"/>
      <c r="AE5" s="1083" t="s">
        <v>362</v>
      </c>
      <c r="AF5" s="1083"/>
      <c r="AG5" s="1083"/>
      <c r="AH5" s="1083"/>
      <c r="AI5" s="1084" t="s">
        <v>363</v>
      </c>
      <c r="AJ5" s="1084"/>
      <c r="AK5" s="1084"/>
      <c r="AL5" s="1084"/>
      <c r="AM5" s="1085" t="s">
        <v>112</v>
      </c>
      <c r="AN5" s="1085"/>
      <c r="AO5" s="1085"/>
      <c r="AP5" s="1085"/>
      <c r="AQ5" s="1086" t="s">
        <v>364</v>
      </c>
      <c r="AR5" s="1086"/>
      <c r="AS5" s="1086"/>
      <c r="AT5" s="1086"/>
    </row>
    <row r="6" spans="1:46" ht="34.5" thickBot="1">
      <c r="A6" s="1088"/>
      <c r="B6" s="55"/>
      <c r="C6" s="56" t="s">
        <v>540</v>
      </c>
      <c r="D6" s="56" t="s">
        <v>541</v>
      </c>
      <c r="E6" s="56" t="s">
        <v>151</v>
      </c>
      <c r="F6" s="56" t="s">
        <v>152</v>
      </c>
      <c r="G6" s="56" t="s">
        <v>540</v>
      </c>
      <c r="H6" s="56" t="s">
        <v>541</v>
      </c>
      <c r="I6" s="56" t="s">
        <v>151</v>
      </c>
      <c r="J6" s="56" t="s">
        <v>152</v>
      </c>
      <c r="K6" s="56" t="s">
        <v>540</v>
      </c>
      <c r="L6" s="56" t="s">
        <v>541</v>
      </c>
      <c r="M6" s="56" t="s">
        <v>151</v>
      </c>
      <c r="N6" s="56" t="s">
        <v>152</v>
      </c>
      <c r="O6" s="56" t="s">
        <v>540</v>
      </c>
      <c r="P6" s="56" t="s">
        <v>541</v>
      </c>
      <c r="Q6" s="56" t="s">
        <v>151</v>
      </c>
      <c r="R6" s="56" t="s">
        <v>152</v>
      </c>
      <c r="S6" s="56" t="s">
        <v>540</v>
      </c>
      <c r="T6" s="56" t="s">
        <v>541</v>
      </c>
      <c r="U6" s="56" t="s">
        <v>151</v>
      </c>
      <c r="V6" s="56" t="s">
        <v>152</v>
      </c>
      <c r="W6" s="56" t="s">
        <v>540</v>
      </c>
      <c r="X6" s="56" t="s">
        <v>541</v>
      </c>
      <c r="Y6" s="56" t="s">
        <v>151</v>
      </c>
      <c r="Z6" s="56" t="s">
        <v>152</v>
      </c>
      <c r="AA6" s="56" t="s">
        <v>540</v>
      </c>
      <c r="AB6" s="56" t="s">
        <v>541</v>
      </c>
      <c r="AC6" s="56" t="s">
        <v>151</v>
      </c>
      <c r="AD6" s="56" t="s">
        <v>152</v>
      </c>
      <c r="AE6" s="56" t="s">
        <v>540</v>
      </c>
      <c r="AF6" s="56" t="s">
        <v>541</v>
      </c>
      <c r="AG6" s="56" t="s">
        <v>151</v>
      </c>
      <c r="AH6" s="56" t="s">
        <v>152</v>
      </c>
      <c r="AI6" s="56" t="s">
        <v>540</v>
      </c>
      <c r="AJ6" s="56" t="s">
        <v>541</v>
      </c>
      <c r="AK6" s="56" t="s">
        <v>151</v>
      </c>
      <c r="AL6" s="56" t="s">
        <v>152</v>
      </c>
      <c r="AM6" s="56" t="s">
        <v>540</v>
      </c>
      <c r="AN6" s="56" t="s">
        <v>541</v>
      </c>
      <c r="AO6" s="56" t="s">
        <v>151</v>
      </c>
      <c r="AP6" s="917" t="s">
        <v>152</v>
      </c>
      <c r="AQ6" s="919" t="s">
        <v>540</v>
      </c>
      <c r="AR6" s="920" t="s">
        <v>541</v>
      </c>
      <c r="AS6" s="920" t="s">
        <v>151</v>
      </c>
      <c r="AT6" s="921" t="s">
        <v>152</v>
      </c>
    </row>
    <row r="7" spans="1:46" ht="12.75">
      <c r="A7" s="58"/>
      <c r="B7" s="59"/>
      <c r="C7" s="60"/>
      <c r="D7" s="863"/>
      <c r="E7" s="854"/>
      <c r="F7" s="60"/>
      <c r="G7" s="60"/>
      <c r="H7" s="863"/>
      <c r="I7" s="854"/>
      <c r="J7" s="60"/>
      <c r="K7" s="60"/>
      <c r="L7" s="62"/>
      <c r="M7" s="60"/>
      <c r="N7" s="60"/>
      <c r="O7" s="60"/>
      <c r="P7" s="863"/>
      <c r="Q7" s="854"/>
      <c r="R7" s="60"/>
      <c r="S7" s="61"/>
      <c r="T7" s="63"/>
      <c r="U7" s="60"/>
      <c r="V7" s="863"/>
      <c r="W7" s="893"/>
      <c r="X7" s="863"/>
      <c r="Y7" s="882"/>
      <c r="Z7" s="882"/>
      <c r="AA7" s="854"/>
      <c r="AB7" s="863"/>
      <c r="AC7" s="854"/>
      <c r="AD7" s="60"/>
      <c r="AE7" s="60"/>
      <c r="AF7" s="863"/>
      <c r="AG7" s="904"/>
      <c r="AH7" s="854"/>
      <c r="AI7" s="60"/>
      <c r="AJ7" s="60"/>
      <c r="AK7" s="60"/>
      <c r="AL7" s="60"/>
      <c r="AM7" s="61"/>
      <c r="AN7" s="63"/>
      <c r="AO7" s="60"/>
      <c r="AP7" s="63"/>
      <c r="AQ7" s="922"/>
      <c r="AR7" s="64"/>
      <c r="AS7" s="64"/>
      <c r="AT7" s="923"/>
    </row>
    <row r="8" spans="1:46" ht="12.75">
      <c r="A8" s="65" t="s">
        <v>365</v>
      </c>
      <c r="B8" s="66" t="s">
        <v>366</v>
      </c>
      <c r="C8" s="67">
        <v>229139</v>
      </c>
      <c r="D8" s="864">
        <v>244808</v>
      </c>
      <c r="E8" s="104">
        <v>254885</v>
      </c>
      <c r="F8" s="67">
        <v>256852</v>
      </c>
      <c r="G8" s="67">
        <v>61951</v>
      </c>
      <c r="H8" s="864">
        <v>64996</v>
      </c>
      <c r="I8" s="104">
        <v>64964</v>
      </c>
      <c r="J8" s="67">
        <v>65496</v>
      </c>
      <c r="K8" s="67">
        <v>297495</v>
      </c>
      <c r="L8" s="103">
        <v>332107</v>
      </c>
      <c r="M8" s="67">
        <v>326562</v>
      </c>
      <c r="N8" s="67">
        <v>326562</v>
      </c>
      <c r="O8" s="68"/>
      <c r="P8" s="868">
        <v>95</v>
      </c>
      <c r="Q8" s="857"/>
      <c r="R8" s="68"/>
      <c r="S8" s="68"/>
      <c r="T8" s="70"/>
      <c r="U8" s="68"/>
      <c r="V8" s="868"/>
      <c r="W8" s="894">
        <f>C8+G8+K8+O8+S8</f>
        <v>588585</v>
      </c>
      <c r="X8" s="877">
        <f>D8+H8+L8+P8+T8</f>
        <v>642006</v>
      </c>
      <c r="Y8" s="883">
        <f>E8+I8+M8+Q8+U8</f>
        <v>646411</v>
      </c>
      <c r="Z8" s="883">
        <f>F8+J8+N8+R8+V8</f>
        <v>648910</v>
      </c>
      <c r="AA8" s="857">
        <v>2531</v>
      </c>
      <c r="AB8" s="868">
        <v>6730</v>
      </c>
      <c r="AC8" s="857">
        <v>34764</v>
      </c>
      <c r="AD8" s="857">
        <v>34764</v>
      </c>
      <c r="AE8" s="68"/>
      <c r="AF8" s="868">
        <v>28191</v>
      </c>
      <c r="AG8" s="905"/>
      <c r="AH8" s="857"/>
      <c r="AI8" s="68"/>
      <c r="AJ8" s="68"/>
      <c r="AK8" s="68"/>
      <c r="AL8" s="68"/>
      <c r="AM8" s="67"/>
      <c r="AN8" s="71"/>
      <c r="AO8" s="67"/>
      <c r="AP8" s="71"/>
      <c r="AQ8" s="924">
        <f>W8+AM8+AA8+AE8</f>
        <v>591116</v>
      </c>
      <c r="AR8" s="72">
        <f>X8+AN8+AB8+AF8</f>
        <v>676927</v>
      </c>
      <c r="AS8" s="72">
        <f>Y8+AO8+AC8+AG8</f>
        <v>681175</v>
      </c>
      <c r="AT8" s="925">
        <f>Z8+AD8+AH8+AL8+AP8</f>
        <v>683674</v>
      </c>
    </row>
    <row r="9" spans="1:46" ht="13.5" thickBot="1">
      <c r="A9" s="73"/>
      <c r="B9" s="74"/>
      <c r="C9" s="75"/>
      <c r="D9" s="865"/>
      <c r="E9" s="698"/>
      <c r="F9" s="75"/>
      <c r="G9" s="75"/>
      <c r="H9" s="865"/>
      <c r="I9" s="698"/>
      <c r="J9" s="75"/>
      <c r="K9" s="75"/>
      <c r="L9" s="77"/>
      <c r="M9" s="75"/>
      <c r="N9" s="76"/>
      <c r="O9" s="76"/>
      <c r="P9" s="875"/>
      <c r="Q9" s="873"/>
      <c r="R9" s="76"/>
      <c r="S9" s="76"/>
      <c r="T9" s="78"/>
      <c r="U9" s="76"/>
      <c r="V9" s="875"/>
      <c r="W9" s="895"/>
      <c r="X9" s="878"/>
      <c r="Y9" s="884"/>
      <c r="Z9" s="901"/>
      <c r="AA9" s="873"/>
      <c r="AB9" s="875"/>
      <c r="AC9" s="873"/>
      <c r="AD9" s="76"/>
      <c r="AE9" s="76"/>
      <c r="AF9" s="875"/>
      <c r="AG9" s="906"/>
      <c r="AH9" s="873"/>
      <c r="AI9" s="76"/>
      <c r="AJ9" s="76"/>
      <c r="AK9" s="76"/>
      <c r="AL9" s="76"/>
      <c r="AM9" s="75"/>
      <c r="AN9" s="80"/>
      <c r="AO9" s="75"/>
      <c r="AP9" s="80"/>
      <c r="AQ9" s="926"/>
      <c r="AR9" s="81"/>
      <c r="AS9" s="81"/>
      <c r="AT9" s="927"/>
    </row>
    <row r="10" spans="1:46" ht="34.5" thickBot="1">
      <c r="A10" s="82"/>
      <c r="B10" s="83" t="s">
        <v>184</v>
      </c>
      <c r="C10" s="84">
        <f aca="true" t="shared" si="0" ref="C10:AT10">SUM(C8:C9)</f>
        <v>229139</v>
      </c>
      <c r="D10" s="866">
        <f t="shared" si="0"/>
        <v>244808</v>
      </c>
      <c r="E10" s="855">
        <f t="shared" si="0"/>
        <v>254885</v>
      </c>
      <c r="F10" s="84">
        <f t="shared" si="0"/>
        <v>256852</v>
      </c>
      <c r="G10" s="84">
        <f t="shared" si="0"/>
        <v>61951</v>
      </c>
      <c r="H10" s="866">
        <f t="shared" si="0"/>
        <v>64996</v>
      </c>
      <c r="I10" s="855">
        <f t="shared" si="0"/>
        <v>64964</v>
      </c>
      <c r="J10" s="84">
        <f t="shared" si="0"/>
        <v>65496</v>
      </c>
      <c r="K10" s="84">
        <f t="shared" si="0"/>
        <v>297495</v>
      </c>
      <c r="L10" s="85">
        <f t="shared" si="0"/>
        <v>332107</v>
      </c>
      <c r="M10" s="84">
        <f t="shared" si="0"/>
        <v>326562</v>
      </c>
      <c r="N10" s="84">
        <f t="shared" si="0"/>
        <v>326562</v>
      </c>
      <c r="O10" s="84">
        <f t="shared" si="0"/>
        <v>0</v>
      </c>
      <c r="P10" s="866">
        <f>SUM(P8:P9)</f>
        <v>95</v>
      </c>
      <c r="Q10" s="855">
        <f t="shared" si="0"/>
        <v>0</v>
      </c>
      <c r="R10" s="84">
        <f>SUM(R8:R9)</f>
        <v>0</v>
      </c>
      <c r="S10" s="84">
        <f t="shared" si="0"/>
        <v>0</v>
      </c>
      <c r="T10" s="86">
        <f t="shared" si="0"/>
        <v>0</v>
      </c>
      <c r="U10" s="84">
        <f t="shared" si="0"/>
        <v>0</v>
      </c>
      <c r="V10" s="866">
        <f t="shared" si="0"/>
        <v>0</v>
      </c>
      <c r="W10" s="855">
        <f t="shared" si="0"/>
        <v>588585</v>
      </c>
      <c r="X10" s="866">
        <f t="shared" si="0"/>
        <v>642006</v>
      </c>
      <c r="Y10" s="885">
        <f t="shared" si="0"/>
        <v>646411</v>
      </c>
      <c r="Z10" s="885">
        <f t="shared" si="0"/>
        <v>648910</v>
      </c>
      <c r="AA10" s="855">
        <f t="shared" si="0"/>
        <v>2531</v>
      </c>
      <c r="AB10" s="866">
        <f t="shared" si="0"/>
        <v>6730</v>
      </c>
      <c r="AC10" s="855">
        <f t="shared" si="0"/>
        <v>34764</v>
      </c>
      <c r="AD10" s="84">
        <f t="shared" si="0"/>
        <v>34764</v>
      </c>
      <c r="AE10" s="84">
        <f t="shared" si="0"/>
        <v>0</v>
      </c>
      <c r="AF10" s="866">
        <f t="shared" si="0"/>
        <v>28191</v>
      </c>
      <c r="AG10" s="907">
        <f t="shared" si="0"/>
        <v>0</v>
      </c>
      <c r="AH10" s="855">
        <f t="shared" si="0"/>
        <v>0</v>
      </c>
      <c r="AI10" s="84">
        <f t="shared" si="0"/>
        <v>0</v>
      </c>
      <c r="AJ10" s="84">
        <f t="shared" si="0"/>
        <v>0</v>
      </c>
      <c r="AK10" s="84">
        <f t="shared" si="0"/>
        <v>0</v>
      </c>
      <c r="AL10" s="84">
        <f t="shared" si="0"/>
        <v>0</v>
      </c>
      <c r="AM10" s="84">
        <f t="shared" si="0"/>
        <v>0</v>
      </c>
      <c r="AN10" s="86">
        <f t="shared" si="0"/>
        <v>0</v>
      </c>
      <c r="AO10" s="84">
        <f t="shared" si="0"/>
        <v>0</v>
      </c>
      <c r="AP10" s="86">
        <f t="shared" si="0"/>
        <v>0</v>
      </c>
      <c r="AQ10" s="928">
        <f>SUM(AQ8:AQ9)</f>
        <v>591116</v>
      </c>
      <c r="AR10" s="87">
        <f t="shared" si="0"/>
        <v>676927</v>
      </c>
      <c r="AS10" s="87">
        <f t="shared" si="0"/>
        <v>681175</v>
      </c>
      <c r="AT10" s="929">
        <f t="shared" si="0"/>
        <v>683674</v>
      </c>
    </row>
    <row r="11" spans="1:46" ht="12.75">
      <c r="A11" s="88"/>
      <c r="B11" s="89"/>
      <c r="C11" s="90"/>
      <c r="D11" s="867"/>
      <c r="E11" s="856"/>
      <c r="F11" s="90"/>
      <c r="G11" s="90"/>
      <c r="H11" s="867"/>
      <c r="I11" s="856"/>
      <c r="J11" s="90"/>
      <c r="K11" s="90"/>
      <c r="L11" s="92"/>
      <c r="M11" s="90"/>
      <c r="N11" s="90"/>
      <c r="O11" s="90"/>
      <c r="P11" s="867"/>
      <c r="Q11" s="856"/>
      <c r="R11" s="90"/>
      <c r="S11" s="91"/>
      <c r="T11" s="93"/>
      <c r="U11" s="90"/>
      <c r="V11" s="867"/>
      <c r="W11" s="896"/>
      <c r="X11" s="867"/>
      <c r="Y11" s="886"/>
      <c r="Z11" s="886"/>
      <c r="AA11" s="856"/>
      <c r="AB11" s="867"/>
      <c r="AC11" s="856"/>
      <c r="AD11" s="90"/>
      <c r="AE11" s="90"/>
      <c r="AF11" s="867"/>
      <c r="AG11" s="908"/>
      <c r="AH11" s="856"/>
      <c r="AI11" s="90"/>
      <c r="AJ11" s="90"/>
      <c r="AK11" s="90"/>
      <c r="AL11" s="90"/>
      <c r="AM11" s="91"/>
      <c r="AN11" s="93"/>
      <c r="AO11" s="90"/>
      <c r="AP11" s="93"/>
      <c r="AQ11" s="930"/>
      <c r="AR11" s="94"/>
      <c r="AS11" s="94"/>
      <c r="AT11" s="931"/>
    </row>
    <row r="12" spans="1:46" ht="12.75">
      <c r="A12" s="65" t="s">
        <v>367</v>
      </c>
      <c r="B12" s="95" t="s">
        <v>101</v>
      </c>
      <c r="C12" s="68">
        <v>45923</v>
      </c>
      <c r="D12" s="868">
        <v>47873</v>
      </c>
      <c r="E12" s="857">
        <v>46985</v>
      </c>
      <c r="F12" s="857">
        <v>47619</v>
      </c>
      <c r="G12" s="68">
        <v>12400</v>
      </c>
      <c r="H12" s="868">
        <v>12823</v>
      </c>
      <c r="I12" s="857">
        <v>12360</v>
      </c>
      <c r="J12" s="857">
        <v>12531</v>
      </c>
      <c r="K12" s="68">
        <v>20562</v>
      </c>
      <c r="L12" s="69">
        <v>20104</v>
      </c>
      <c r="M12" s="68">
        <v>19390</v>
      </c>
      <c r="N12" s="68">
        <v>19390</v>
      </c>
      <c r="O12" s="68"/>
      <c r="P12" s="868"/>
      <c r="Q12" s="857"/>
      <c r="R12" s="68"/>
      <c r="S12" s="68"/>
      <c r="T12" s="70"/>
      <c r="U12" s="68"/>
      <c r="V12" s="868"/>
      <c r="W12" s="894">
        <f>C12+G12+K12+O12+S12</f>
        <v>78885</v>
      </c>
      <c r="X12" s="877">
        <f>D12+H12+L12+P12+T12</f>
        <v>80800</v>
      </c>
      <c r="Y12" s="883">
        <f>E12+I12+M12+Q12+U12</f>
        <v>78735</v>
      </c>
      <c r="Z12" s="883">
        <f>F12+J12+N12+R12+V1</f>
        <v>79540</v>
      </c>
      <c r="AA12" s="857"/>
      <c r="AB12" s="868">
        <v>99</v>
      </c>
      <c r="AC12" s="857"/>
      <c r="AD12" s="68"/>
      <c r="AE12" s="68"/>
      <c r="AF12" s="868"/>
      <c r="AG12" s="905"/>
      <c r="AH12" s="857"/>
      <c r="AI12" s="68"/>
      <c r="AJ12" s="68"/>
      <c r="AK12" s="68"/>
      <c r="AL12" s="68"/>
      <c r="AM12" s="68"/>
      <c r="AN12" s="70"/>
      <c r="AO12" s="68"/>
      <c r="AP12" s="70"/>
      <c r="AQ12" s="932">
        <f>W12+AM12+AA12+AE12</f>
        <v>78885</v>
      </c>
      <c r="AR12" s="72">
        <f>X12+AN12+AB12+AF12</f>
        <v>80899</v>
      </c>
      <c r="AS12" s="72">
        <f>Y12+AO12+AC12+AG12</f>
        <v>78735</v>
      </c>
      <c r="AT12" s="925">
        <f>Z12+AP12+AD12+AH12</f>
        <v>79540</v>
      </c>
    </row>
    <row r="13" spans="1:46" ht="12.75">
      <c r="A13" s="65"/>
      <c r="B13" s="96"/>
      <c r="C13" s="68"/>
      <c r="D13" s="868"/>
      <c r="E13" s="857"/>
      <c r="F13" s="857"/>
      <c r="G13" s="68"/>
      <c r="H13" s="868"/>
      <c r="I13" s="857"/>
      <c r="J13" s="857"/>
      <c r="K13" s="68"/>
      <c r="L13" s="69"/>
      <c r="M13" s="68"/>
      <c r="N13" s="68"/>
      <c r="O13" s="68"/>
      <c r="P13" s="868"/>
      <c r="Q13" s="857"/>
      <c r="R13" s="68"/>
      <c r="S13" s="68"/>
      <c r="T13" s="70"/>
      <c r="U13" s="68"/>
      <c r="V13" s="868"/>
      <c r="W13" s="894"/>
      <c r="X13" s="877"/>
      <c r="Y13" s="883"/>
      <c r="Z13" s="902"/>
      <c r="AA13" s="857"/>
      <c r="AB13" s="868"/>
      <c r="AC13" s="857"/>
      <c r="AD13" s="68"/>
      <c r="AE13" s="68"/>
      <c r="AF13" s="868"/>
      <c r="AG13" s="905"/>
      <c r="AH13" s="857"/>
      <c r="AI13" s="68"/>
      <c r="AJ13" s="68"/>
      <c r="AK13" s="68"/>
      <c r="AL13" s="68"/>
      <c r="AM13" s="68"/>
      <c r="AN13" s="70"/>
      <c r="AO13" s="68"/>
      <c r="AP13" s="70"/>
      <c r="AQ13" s="932"/>
      <c r="AR13" s="72"/>
      <c r="AS13" s="72"/>
      <c r="AT13" s="925"/>
    </row>
    <row r="14" spans="1:46" ht="12.75">
      <c r="A14" s="65" t="s">
        <v>368</v>
      </c>
      <c r="B14" s="66" t="s">
        <v>369</v>
      </c>
      <c r="C14" s="67">
        <v>122384</v>
      </c>
      <c r="D14" s="864">
        <v>124916</v>
      </c>
      <c r="E14" s="104">
        <v>114670</v>
      </c>
      <c r="F14" s="104">
        <v>116544</v>
      </c>
      <c r="G14" s="67">
        <v>32761</v>
      </c>
      <c r="H14" s="864">
        <v>33697</v>
      </c>
      <c r="I14" s="104">
        <v>30164</v>
      </c>
      <c r="J14" s="104">
        <v>30670</v>
      </c>
      <c r="K14" s="67">
        <v>55743</v>
      </c>
      <c r="L14" s="103">
        <v>52604</v>
      </c>
      <c r="M14" s="67">
        <v>59339</v>
      </c>
      <c r="N14" s="67">
        <v>60354</v>
      </c>
      <c r="O14" s="68"/>
      <c r="P14" s="868">
        <v>2800</v>
      </c>
      <c r="Q14" s="857"/>
      <c r="R14" s="68"/>
      <c r="S14" s="68"/>
      <c r="T14" s="70"/>
      <c r="U14" s="68"/>
      <c r="V14" s="868"/>
      <c r="W14" s="894">
        <f>C14+G14+K14+O14+S14</f>
        <v>210888</v>
      </c>
      <c r="X14" s="877">
        <f>D14+H14+L14+P14+T14</f>
        <v>214017</v>
      </c>
      <c r="Y14" s="883">
        <f>E14+I14+M14+Q14+U14</f>
        <v>204173</v>
      </c>
      <c r="Z14" s="883">
        <f>F14+J14+N14+R14+V14</f>
        <v>207568</v>
      </c>
      <c r="AA14" s="857"/>
      <c r="AB14" s="868">
        <v>2720</v>
      </c>
      <c r="AC14" s="857">
        <v>1500</v>
      </c>
      <c r="AD14" s="857">
        <v>1500</v>
      </c>
      <c r="AE14" s="68"/>
      <c r="AF14" s="868"/>
      <c r="AG14" s="905"/>
      <c r="AH14" s="857"/>
      <c r="AI14" s="68"/>
      <c r="AJ14" s="68"/>
      <c r="AK14" s="68"/>
      <c r="AL14" s="68"/>
      <c r="AM14" s="67"/>
      <c r="AN14" s="70"/>
      <c r="AO14" s="67"/>
      <c r="AP14" s="70"/>
      <c r="AQ14" s="932">
        <f>W14+AM14+AA14+AE14</f>
        <v>210888</v>
      </c>
      <c r="AR14" s="72">
        <f>X14+AN14+AB14+AF14</f>
        <v>216737</v>
      </c>
      <c r="AS14" s="72">
        <f>Y14+AO14+AC14+AG14</f>
        <v>205673</v>
      </c>
      <c r="AT14" s="925">
        <f>Z14+AP14+AD14+AH14</f>
        <v>209068</v>
      </c>
    </row>
    <row r="15" spans="1:46" ht="12.75">
      <c r="A15" s="65"/>
      <c r="B15" s="97"/>
      <c r="C15" s="67"/>
      <c r="D15" s="864"/>
      <c r="E15" s="104"/>
      <c r="F15" s="104"/>
      <c r="G15" s="67"/>
      <c r="H15" s="864"/>
      <c r="I15" s="104"/>
      <c r="J15" s="104"/>
      <c r="K15" s="67"/>
      <c r="L15" s="103"/>
      <c r="M15" s="67"/>
      <c r="N15" s="67"/>
      <c r="O15" s="68"/>
      <c r="P15" s="868"/>
      <c r="Q15" s="857"/>
      <c r="R15" s="68"/>
      <c r="S15" s="68"/>
      <c r="T15" s="70"/>
      <c r="U15" s="68"/>
      <c r="V15" s="868"/>
      <c r="W15" s="894"/>
      <c r="X15" s="877"/>
      <c r="Y15" s="883"/>
      <c r="Z15" s="902"/>
      <c r="AA15" s="857"/>
      <c r="AB15" s="868"/>
      <c r="AC15" s="857"/>
      <c r="AD15" s="857"/>
      <c r="AE15" s="68"/>
      <c r="AF15" s="868"/>
      <c r="AG15" s="905"/>
      <c r="AH15" s="857"/>
      <c r="AI15" s="68"/>
      <c r="AJ15" s="68"/>
      <c r="AK15" s="68"/>
      <c r="AL15" s="68"/>
      <c r="AM15" s="67"/>
      <c r="AN15" s="70"/>
      <c r="AO15" s="67"/>
      <c r="AP15" s="70"/>
      <c r="AQ15" s="932"/>
      <c r="AR15" s="72"/>
      <c r="AS15" s="72"/>
      <c r="AT15" s="925"/>
    </row>
    <row r="16" spans="1:46" ht="12.75">
      <c r="A16" s="65" t="s">
        <v>370</v>
      </c>
      <c r="B16" s="66" t="s">
        <v>371</v>
      </c>
      <c r="C16" s="67">
        <v>60643</v>
      </c>
      <c r="D16" s="864">
        <v>66249</v>
      </c>
      <c r="E16" s="104">
        <v>59138</v>
      </c>
      <c r="F16" s="104">
        <v>59956</v>
      </c>
      <c r="G16" s="67">
        <v>16189</v>
      </c>
      <c r="H16" s="864">
        <v>17074</v>
      </c>
      <c r="I16" s="104">
        <v>15541</v>
      </c>
      <c r="J16" s="104">
        <v>15762</v>
      </c>
      <c r="K16" s="67">
        <v>11850</v>
      </c>
      <c r="L16" s="103">
        <v>14384</v>
      </c>
      <c r="M16" s="67">
        <v>10504</v>
      </c>
      <c r="N16" s="67">
        <v>10818</v>
      </c>
      <c r="O16" s="68"/>
      <c r="P16" s="868"/>
      <c r="Q16" s="857"/>
      <c r="R16" s="68"/>
      <c r="S16" s="68"/>
      <c r="T16" s="70"/>
      <c r="U16" s="68"/>
      <c r="V16" s="868"/>
      <c r="W16" s="894">
        <f>C16+G16+K16+O16+S16</f>
        <v>88682</v>
      </c>
      <c r="X16" s="877">
        <f>D16+H16+L16+P16+T16</f>
        <v>97707</v>
      </c>
      <c r="Y16" s="883">
        <f>E16+I16+M16+Q16+U16</f>
        <v>85183</v>
      </c>
      <c r="Z16" s="883">
        <f>F16+J16+N16+R16+V16</f>
        <v>86536</v>
      </c>
      <c r="AA16" s="857"/>
      <c r="AB16" s="868"/>
      <c r="AC16" s="857"/>
      <c r="AD16" s="857"/>
      <c r="AE16" s="68"/>
      <c r="AF16" s="868"/>
      <c r="AG16" s="905"/>
      <c r="AH16" s="857"/>
      <c r="AI16" s="68"/>
      <c r="AJ16" s="68"/>
      <c r="AK16" s="68"/>
      <c r="AL16" s="68"/>
      <c r="AM16" s="67"/>
      <c r="AN16" s="70"/>
      <c r="AO16" s="67"/>
      <c r="AP16" s="70"/>
      <c r="AQ16" s="932">
        <f>W16+AM16+AA16+AE16</f>
        <v>88682</v>
      </c>
      <c r="AR16" s="72">
        <f>X16+AN16+AB16+AF16</f>
        <v>97707</v>
      </c>
      <c r="AS16" s="72">
        <f>Y16+AO16+AC16+AG16</f>
        <v>85183</v>
      </c>
      <c r="AT16" s="925">
        <f>Z16+AP16+AD16+AH16</f>
        <v>86536</v>
      </c>
    </row>
    <row r="17" spans="1:46" ht="12.75">
      <c r="A17" s="65"/>
      <c r="B17" s="66"/>
      <c r="C17" s="67"/>
      <c r="D17" s="864"/>
      <c r="E17" s="104"/>
      <c r="F17" s="104"/>
      <c r="G17" s="67"/>
      <c r="H17" s="864"/>
      <c r="I17" s="104"/>
      <c r="J17" s="104"/>
      <c r="K17" s="67"/>
      <c r="L17" s="103"/>
      <c r="M17" s="67"/>
      <c r="N17" s="67"/>
      <c r="O17" s="68"/>
      <c r="P17" s="868"/>
      <c r="Q17" s="857"/>
      <c r="R17" s="68"/>
      <c r="S17" s="68"/>
      <c r="T17" s="70"/>
      <c r="U17" s="68"/>
      <c r="V17" s="868"/>
      <c r="W17" s="894"/>
      <c r="X17" s="877"/>
      <c r="Y17" s="883"/>
      <c r="Z17" s="902"/>
      <c r="AA17" s="857"/>
      <c r="AB17" s="868"/>
      <c r="AC17" s="857"/>
      <c r="AD17" s="857"/>
      <c r="AE17" s="68"/>
      <c r="AF17" s="868"/>
      <c r="AG17" s="905"/>
      <c r="AH17" s="857"/>
      <c r="AI17" s="68"/>
      <c r="AJ17" s="68"/>
      <c r="AK17" s="68"/>
      <c r="AL17" s="68"/>
      <c r="AM17" s="67"/>
      <c r="AN17" s="70"/>
      <c r="AO17" s="67"/>
      <c r="AP17" s="70"/>
      <c r="AQ17" s="932"/>
      <c r="AR17" s="72"/>
      <c r="AS17" s="72"/>
      <c r="AT17" s="925"/>
    </row>
    <row r="18" spans="1:46" ht="12.75">
      <c r="A18" s="65" t="s">
        <v>372</v>
      </c>
      <c r="B18" s="66" t="s">
        <v>376</v>
      </c>
      <c r="C18" s="67">
        <v>71274</v>
      </c>
      <c r="D18" s="864">
        <v>72305</v>
      </c>
      <c r="E18" s="104">
        <v>64554</v>
      </c>
      <c r="F18" s="104">
        <v>65342</v>
      </c>
      <c r="G18" s="67">
        <v>18921</v>
      </c>
      <c r="H18" s="864">
        <v>18915</v>
      </c>
      <c r="I18" s="104">
        <v>16755</v>
      </c>
      <c r="J18" s="104">
        <v>16968</v>
      </c>
      <c r="K18" s="67">
        <v>16769</v>
      </c>
      <c r="L18" s="103">
        <v>15297</v>
      </c>
      <c r="M18" s="67">
        <v>13874</v>
      </c>
      <c r="N18" s="67">
        <v>13874</v>
      </c>
      <c r="O18" s="68">
        <v>1029</v>
      </c>
      <c r="P18" s="868">
        <v>13243</v>
      </c>
      <c r="Q18" s="857">
        <v>1029</v>
      </c>
      <c r="R18" s="857">
        <v>1029</v>
      </c>
      <c r="S18" s="68"/>
      <c r="T18" s="70"/>
      <c r="U18" s="68"/>
      <c r="V18" s="868"/>
      <c r="W18" s="894">
        <f aca="true" t="shared" si="1" ref="W18:Z19">C18+G18+K18+O18+S18</f>
        <v>107993</v>
      </c>
      <c r="X18" s="877">
        <f t="shared" si="1"/>
        <v>119760</v>
      </c>
      <c r="Y18" s="883">
        <f t="shared" si="1"/>
        <v>96212</v>
      </c>
      <c r="Z18" s="883">
        <f t="shared" si="1"/>
        <v>97213</v>
      </c>
      <c r="AA18" s="857">
        <v>3400</v>
      </c>
      <c r="AB18" s="868">
        <v>8798</v>
      </c>
      <c r="AC18" s="857">
        <v>9085</v>
      </c>
      <c r="AD18" s="857">
        <v>9085</v>
      </c>
      <c r="AE18" s="68"/>
      <c r="AF18" s="868"/>
      <c r="AG18" s="905"/>
      <c r="AH18" s="857"/>
      <c r="AI18" s="68"/>
      <c r="AJ18" s="68"/>
      <c r="AK18" s="68"/>
      <c r="AL18" s="68"/>
      <c r="AM18" s="67"/>
      <c r="AN18" s="70"/>
      <c r="AO18" s="67"/>
      <c r="AP18" s="70"/>
      <c r="AQ18" s="932">
        <f aca="true" t="shared" si="2" ref="AQ18:AT19">W18+AM18+AA18+AE18</f>
        <v>111393</v>
      </c>
      <c r="AR18" s="72">
        <f t="shared" si="2"/>
        <v>128558</v>
      </c>
      <c r="AS18" s="72">
        <f t="shared" si="2"/>
        <v>105297</v>
      </c>
      <c r="AT18" s="925">
        <f t="shared" si="2"/>
        <v>106298</v>
      </c>
    </row>
    <row r="19" spans="1:46" ht="12.75">
      <c r="A19" s="65"/>
      <c r="B19" s="97" t="s">
        <v>377</v>
      </c>
      <c r="C19" s="67"/>
      <c r="D19" s="864"/>
      <c r="E19" s="104"/>
      <c r="F19" s="67"/>
      <c r="G19" s="67"/>
      <c r="H19" s="864"/>
      <c r="I19" s="104"/>
      <c r="J19" s="67"/>
      <c r="K19" s="67"/>
      <c r="L19" s="103"/>
      <c r="M19" s="67"/>
      <c r="N19" s="67"/>
      <c r="O19" s="68">
        <v>1029</v>
      </c>
      <c r="P19" s="868">
        <v>10937</v>
      </c>
      <c r="Q19" s="857">
        <v>1029</v>
      </c>
      <c r="R19" s="857">
        <v>1029</v>
      </c>
      <c r="S19" s="68"/>
      <c r="T19" s="70"/>
      <c r="U19" s="68"/>
      <c r="V19" s="868"/>
      <c r="W19" s="894">
        <f t="shared" si="1"/>
        <v>1029</v>
      </c>
      <c r="X19" s="877">
        <f t="shared" si="1"/>
        <v>10937</v>
      </c>
      <c r="Y19" s="883">
        <f t="shared" si="1"/>
        <v>1029</v>
      </c>
      <c r="Z19" s="883">
        <f t="shared" si="1"/>
        <v>1029</v>
      </c>
      <c r="AA19" s="857"/>
      <c r="AB19" s="868"/>
      <c r="AC19" s="857"/>
      <c r="AD19" s="857"/>
      <c r="AE19" s="68"/>
      <c r="AF19" s="868"/>
      <c r="AG19" s="905"/>
      <c r="AH19" s="857"/>
      <c r="AI19" s="68"/>
      <c r="AJ19" s="68"/>
      <c r="AK19" s="68"/>
      <c r="AL19" s="68"/>
      <c r="AM19" s="67"/>
      <c r="AN19" s="70"/>
      <c r="AO19" s="67"/>
      <c r="AP19" s="70"/>
      <c r="AQ19" s="932">
        <f t="shared" si="2"/>
        <v>1029</v>
      </c>
      <c r="AR19" s="72">
        <f t="shared" si="2"/>
        <v>10937</v>
      </c>
      <c r="AS19" s="72">
        <f t="shared" si="2"/>
        <v>1029</v>
      </c>
      <c r="AT19" s="925">
        <f t="shared" si="2"/>
        <v>1029</v>
      </c>
    </row>
    <row r="20" spans="1:46" ht="12.75">
      <c r="A20" s="65"/>
      <c r="B20" s="66"/>
      <c r="C20" s="67"/>
      <c r="D20" s="864"/>
      <c r="E20" s="104"/>
      <c r="F20" s="67"/>
      <c r="G20" s="67"/>
      <c r="H20" s="864"/>
      <c r="I20" s="104"/>
      <c r="J20" s="67"/>
      <c r="K20" s="67"/>
      <c r="L20" s="69"/>
      <c r="M20" s="67"/>
      <c r="N20" s="68"/>
      <c r="O20" s="68"/>
      <c r="P20" s="868"/>
      <c r="Q20" s="857"/>
      <c r="R20" s="68"/>
      <c r="S20" s="68"/>
      <c r="T20" s="70"/>
      <c r="U20" s="68"/>
      <c r="V20" s="868"/>
      <c r="W20" s="894"/>
      <c r="X20" s="877"/>
      <c r="Y20" s="883"/>
      <c r="Z20" s="902"/>
      <c r="AA20" s="857"/>
      <c r="AB20" s="868"/>
      <c r="AC20" s="857"/>
      <c r="AD20" s="68"/>
      <c r="AE20" s="68"/>
      <c r="AF20" s="868"/>
      <c r="AG20" s="905"/>
      <c r="AH20" s="857"/>
      <c r="AI20" s="68"/>
      <c r="AJ20" s="68"/>
      <c r="AK20" s="68"/>
      <c r="AL20" s="68"/>
      <c r="AM20" s="67"/>
      <c r="AN20" s="70"/>
      <c r="AO20" s="67"/>
      <c r="AP20" s="70"/>
      <c r="AQ20" s="932"/>
      <c r="AR20" s="72"/>
      <c r="AS20" s="72"/>
      <c r="AT20" s="925"/>
    </row>
    <row r="21" spans="1:46" ht="12.75">
      <c r="A21" s="65"/>
      <c r="B21" s="66" t="s">
        <v>537</v>
      </c>
      <c r="C21" s="67">
        <f>SUM(C12:C18)</f>
        <v>300224</v>
      </c>
      <c r="D21" s="864">
        <f>SUM(D12:D18)</f>
        <v>311343</v>
      </c>
      <c r="E21" s="887">
        <f>SUM(E12:E18)</f>
        <v>285347</v>
      </c>
      <c r="F21" s="104">
        <f aca="true" t="shared" si="3" ref="F21:AT21">SUM(F12:F18)</f>
        <v>289461</v>
      </c>
      <c r="G21" s="67">
        <f>SUM(G12:G18)</f>
        <v>80271</v>
      </c>
      <c r="H21" s="864">
        <f>SUM(H12:H18)</f>
        <v>82509</v>
      </c>
      <c r="I21" s="887">
        <f>SUM(I12:I18)</f>
        <v>74820</v>
      </c>
      <c r="J21" s="104">
        <f t="shared" si="3"/>
        <v>75931</v>
      </c>
      <c r="K21" s="67">
        <f t="shared" si="3"/>
        <v>104924</v>
      </c>
      <c r="L21" s="103">
        <f>SUM(L12:L18)</f>
        <v>102389</v>
      </c>
      <c r="M21" s="103">
        <f>SUM(M12:M19)</f>
        <v>103107</v>
      </c>
      <c r="N21" s="67">
        <f t="shared" si="3"/>
        <v>104436</v>
      </c>
      <c r="O21" s="67">
        <f>SUM(O12:O18)</f>
        <v>1029</v>
      </c>
      <c r="P21" s="864">
        <f>SUM(P12:P18)</f>
        <v>16043</v>
      </c>
      <c r="Q21" s="874">
        <f>SUM(Q12:Q18)</f>
        <v>1029</v>
      </c>
      <c r="R21" s="104">
        <f t="shared" si="3"/>
        <v>1029</v>
      </c>
      <c r="S21" s="67">
        <f t="shared" si="3"/>
        <v>0</v>
      </c>
      <c r="T21" s="103">
        <f t="shared" si="3"/>
        <v>0</v>
      </c>
      <c r="U21" s="67">
        <f t="shared" si="3"/>
        <v>0</v>
      </c>
      <c r="V21" s="864">
        <f t="shared" si="3"/>
        <v>0</v>
      </c>
      <c r="W21" s="104">
        <f t="shared" si="3"/>
        <v>486448</v>
      </c>
      <c r="X21" s="864">
        <f t="shared" si="3"/>
        <v>512284</v>
      </c>
      <c r="Y21" s="887">
        <f t="shared" si="3"/>
        <v>464303</v>
      </c>
      <c r="Z21" s="887">
        <f t="shared" si="3"/>
        <v>470857</v>
      </c>
      <c r="AA21" s="104">
        <f>SUM(AA12:AA18)</f>
        <v>3400</v>
      </c>
      <c r="AB21" s="864">
        <f>SUM(AB12:AB18)</f>
        <v>11617</v>
      </c>
      <c r="AC21" s="858">
        <f>SUM(AC12:AC18)</f>
        <v>10585</v>
      </c>
      <c r="AD21" s="67">
        <f t="shared" si="3"/>
        <v>10585</v>
      </c>
      <c r="AE21" s="67">
        <f t="shared" si="3"/>
        <v>0</v>
      </c>
      <c r="AF21" s="864">
        <f t="shared" si="3"/>
        <v>0</v>
      </c>
      <c r="AG21" s="874">
        <f t="shared" si="3"/>
        <v>0</v>
      </c>
      <c r="AH21" s="104">
        <f t="shared" si="3"/>
        <v>0</v>
      </c>
      <c r="AI21" s="67">
        <f t="shared" si="3"/>
        <v>0</v>
      </c>
      <c r="AJ21" s="67">
        <f t="shared" si="3"/>
        <v>0</v>
      </c>
      <c r="AK21" s="67">
        <f t="shared" si="3"/>
        <v>0</v>
      </c>
      <c r="AL21" s="67">
        <f t="shared" si="3"/>
        <v>0</v>
      </c>
      <c r="AM21" s="67">
        <f t="shared" si="3"/>
        <v>0</v>
      </c>
      <c r="AN21" s="103">
        <f t="shared" si="3"/>
        <v>0</v>
      </c>
      <c r="AO21" s="67">
        <f t="shared" si="3"/>
        <v>0</v>
      </c>
      <c r="AP21" s="103">
        <f t="shared" si="3"/>
        <v>0</v>
      </c>
      <c r="AQ21" s="933">
        <f t="shared" si="3"/>
        <v>489848</v>
      </c>
      <c r="AR21" s="67">
        <f t="shared" si="3"/>
        <v>523901</v>
      </c>
      <c r="AS21" s="67">
        <f t="shared" si="3"/>
        <v>474888</v>
      </c>
      <c r="AT21" s="934">
        <f t="shared" si="3"/>
        <v>481442</v>
      </c>
    </row>
    <row r="22" spans="1:46" ht="12.75">
      <c r="A22" s="65"/>
      <c r="B22" s="97"/>
      <c r="C22" s="67"/>
      <c r="D22" s="864"/>
      <c r="E22" s="104"/>
      <c r="F22" s="67"/>
      <c r="G22" s="67"/>
      <c r="H22" s="864"/>
      <c r="I22" s="104"/>
      <c r="J22" s="67"/>
      <c r="K22" s="67"/>
      <c r="L22" s="69"/>
      <c r="M22" s="67"/>
      <c r="N22" s="68"/>
      <c r="O22" s="68"/>
      <c r="P22" s="868"/>
      <c r="Q22" s="857"/>
      <c r="R22" s="68"/>
      <c r="S22" s="68"/>
      <c r="T22" s="70"/>
      <c r="U22" s="68"/>
      <c r="V22" s="868"/>
      <c r="W22" s="894"/>
      <c r="X22" s="877"/>
      <c r="Y22" s="883"/>
      <c r="Z22" s="902"/>
      <c r="AA22" s="857"/>
      <c r="AB22" s="868"/>
      <c r="AC22" s="857"/>
      <c r="AD22" s="68"/>
      <c r="AE22" s="68"/>
      <c r="AF22" s="868"/>
      <c r="AG22" s="905"/>
      <c r="AH22" s="857"/>
      <c r="AI22" s="68"/>
      <c r="AJ22" s="68"/>
      <c r="AK22" s="68"/>
      <c r="AL22" s="68"/>
      <c r="AM22" s="67"/>
      <c r="AN22" s="70"/>
      <c r="AO22" s="67"/>
      <c r="AP22" s="70"/>
      <c r="AQ22" s="932"/>
      <c r="AR22" s="72"/>
      <c r="AS22" s="72"/>
      <c r="AT22" s="925"/>
    </row>
    <row r="23" spans="1:46" ht="12.75">
      <c r="A23" s="65" t="s">
        <v>374</v>
      </c>
      <c r="B23" s="66" t="s">
        <v>373</v>
      </c>
      <c r="C23" s="67">
        <v>16310</v>
      </c>
      <c r="D23" s="864">
        <v>15986</v>
      </c>
      <c r="E23" s="104">
        <v>14406</v>
      </c>
      <c r="F23" s="104">
        <v>14639</v>
      </c>
      <c r="G23" s="67">
        <v>4333</v>
      </c>
      <c r="H23" s="864">
        <v>4185</v>
      </c>
      <c r="I23" s="104">
        <v>3819</v>
      </c>
      <c r="J23" s="104">
        <v>3882</v>
      </c>
      <c r="K23" s="67">
        <v>43197</v>
      </c>
      <c r="L23" s="103">
        <v>44170</v>
      </c>
      <c r="M23" s="67">
        <v>39070</v>
      </c>
      <c r="N23" s="67">
        <v>40834</v>
      </c>
      <c r="O23" s="68"/>
      <c r="P23" s="868"/>
      <c r="Q23" s="857"/>
      <c r="R23" s="68"/>
      <c r="S23" s="68"/>
      <c r="T23" s="70"/>
      <c r="U23" s="68"/>
      <c r="V23" s="868"/>
      <c r="W23" s="894">
        <f aca="true" t="shared" si="4" ref="W23:Z24">C23+G23+K23+O23+S23</f>
        <v>63840</v>
      </c>
      <c r="X23" s="877">
        <f t="shared" si="4"/>
        <v>64341</v>
      </c>
      <c r="Y23" s="883">
        <f t="shared" si="4"/>
        <v>57295</v>
      </c>
      <c r="Z23" s="883">
        <f t="shared" si="4"/>
        <v>59355</v>
      </c>
      <c r="AA23" s="857">
        <v>275</v>
      </c>
      <c r="AB23" s="868">
        <v>2682</v>
      </c>
      <c r="AC23" s="857">
        <v>100</v>
      </c>
      <c r="AD23" s="857">
        <v>100</v>
      </c>
      <c r="AE23" s="68"/>
      <c r="AF23" s="868"/>
      <c r="AG23" s="905"/>
      <c r="AH23" s="857"/>
      <c r="AI23" s="68"/>
      <c r="AJ23" s="68"/>
      <c r="AK23" s="68"/>
      <c r="AL23" s="68"/>
      <c r="AM23" s="67"/>
      <c r="AN23" s="70"/>
      <c r="AO23" s="67"/>
      <c r="AP23" s="70"/>
      <c r="AQ23" s="932">
        <f aca="true" t="shared" si="5" ref="AQ23:AT24">W23+AM23+AA23+AE23</f>
        <v>64115</v>
      </c>
      <c r="AR23" s="72">
        <f t="shared" si="5"/>
        <v>67023</v>
      </c>
      <c r="AS23" s="72">
        <f t="shared" si="5"/>
        <v>57395</v>
      </c>
      <c r="AT23" s="925">
        <f t="shared" si="5"/>
        <v>59455</v>
      </c>
    </row>
    <row r="24" spans="1:46" ht="21" customHeight="1">
      <c r="A24" s="65"/>
      <c r="B24" s="721" t="s">
        <v>104</v>
      </c>
      <c r="C24" s="75"/>
      <c r="D24" s="865"/>
      <c r="E24" s="698"/>
      <c r="F24" s="698"/>
      <c r="G24" s="75"/>
      <c r="H24" s="865"/>
      <c r="I24" s="698"/>
      <c r="J24" s="698"/>
      <c r="K24" s="75">
        <v>480</v>
      </c>
      <c r="L24" s="114">
        <v>1025</v>
      </c>
      <c r="M24" s="75">
        <v>375</v>
      </c>
      <c r="N24" s="75">
        <v>375</v>
      </c>
      <c r="O24" s="68"/>
      <c r="P24" s="868"/>
      <c r="Q24" s="857"/>
      <c r="R24" s="68"/>
      <c r="S24" s="68"/>
      <c r="T24" s="78"/>
      <c r="U24" s="68"/>
      <c r="V24" s="868"/>
      <c r="W24" s="894">
        <f t="shared" si="4"/>
        <v>480</v>
      </c>
      <c r="X24" s="877">
        <f t="shared" si="4"/>
        <v>1025</v>
      </c>
      <c r="Y24" s="883">
        <f t="shared" si="4"/>
        <v>375</v>
      </c>
      <c r="Z24" s="883">
        <f t="shared" si="4"/>
        <v>375</v>
      </c>
      <c r="AA24" s="857"/>
      <c r="AB24" s="868"/>
      <c r="AC24" s="857"/>
      <c r="AD24" s="857"/>
      <c r="AE24" s="68"/>
      <c r="AF24" s="875"/>
      <c r="AG24" s="905"/>
      <c r="AH24" s="873"/>
      <c r="AI24" s="76"/>
      <c r="AJ24" s="76"/>
      <c r="AK24" s="76"/>
      <c r="AL24" s="76"/>
      <c r="AM24" s="75"/>
      <c r="AN24" s="699"/>
      <c r="AO24" s="698"/>
      <c r="AP24" s="574"/>
      <c r="AQ24" s="932">
        <f t="shared" si="5"/>
        <v>480</v>
      </c>
      <c r="AR24" s="72">
        <f t="shared" si="5"/>
        <v>1025</v>
      </c>
      <c r="AS24" s="72">
        <f t="shared" si="5"/>
        <v>375</v>
      </c>
      <c r="AT24" s="925">
        <f t="shared" si="5"/>
        <v>375</v>
      </c>
    </row>
    <row r="25" spans="1:46" ht="8.25" customHeight="1">
      <c r="A25" s="65"/>
      <c r="B25" s="98"/>
      <c r="C25" s="75"/>
      <c r="D25" s="865"/>
      <c r="E25" s="698"/>
      <c r="F25" s="698"/>
      <c r="G25" s="75"/>
      <c r="H25" s="865"/>
      <c r="I25" s="698"/>
      <c r="J25" s="698"/>
      <c r="K25" s="75"/>
      <c r="L25" s="114"/>
      <c r="M25" s="75"/>
      <c r="N25" s="75"/>
      <c r="O25" s="67"/>
      <c r="P25" s="864"/>
      <c r="Q25" s="104"/>
      <c r="R25" s="67"/>
      <c r="S25" s="67"/>
      <c r="T25" s="575"/>
      <c r="U25" s="915"/>
      <c r="V25" s="875"/>
      <c r="W25" s="894"/>
      <c r="X25" s="877"/>
      <c r="Y25" s="883"/>
      <c r="Z25" s="883"/>
      <c r="AA25" s="104"/>
      <c r="AB25" s="864"/>
      <c r="AC25" s="104"/>
      <c r="AD25" s="104"/>
      <c r="AE25" s="67"/>
      <c r="AF25" s="865"/>
      <c r="AG25" s="874"/>
      <c r="AH25" s="698"/>
      <c r="AI25" s="75"/>
      <c r="AJ25" s="75"/>
      <c r="AK25" s="75"/>
      <c r="AL25" s="75"/>
      <c r="AM25" s="75"/>
      <c r="AN25" s="700"/>
      <c r="AO25" s="698"/>
      <c r="AP25" s="918"/>
      <c r="AQ25" s="932"/>
      <c r="AR25" s="72"/>
      <c r="AS25" s="72"/>
      <c r="AT25" s="925"/>
    </row>
    <row r="26" spans="1:46" ht="12.75">
      <c r="A26" s="65" t="s">
        <v>375</v>
      </c>
      <c r="B26" s="100" t="s">
        <v>4</v>
      </c>
      <c r="C26" s="75">
        <v>26229</v>
      </c>
      <c r="D26" s="865">
        <v>30846</v>
      </c>
      <c r="E26" s="698">
        <v>25452</v>
      </c>
      <c r="F26" s="698">
        <v>25782</v>
      </c>
      <c r="G26" s="75">
        <v>6378</v>
      </c>
      <c r="H26" s="865">
        <v>7477</v>
      </c>
      <c r="I26" s="698">
        <v>6651</v>
      </c>
      <c r="J26" s="698">
        <v>6740</v>
      </c>
      <c r="K26" s="75">
        <v>48690</v>
      </c>
      <c r="L26" s="114">
        <v>53402</v>
      </c>
      <c r="M26" s="75">
        <v>73992</v>
      </c>
      <c r="N26" s="75">
        <v>74052</v>
      </c>
      <c r="O26" s="67"/>
      <c r="P26" s="864"/>
      <c r="Q26" s="104">
        <v>389</v>
      </c>
      <c r="R26" s="104">
        <v>389</v>
      </c>
      <c r="S26" s="67"/>
      <c r="T26" s="575"/>
      <c r="U26" s="916"/>
      <c r="V26" s="916"/>
      <c r="W26" s="894">
        <f>C26+G26+K26+O26+S26</f>
        <v>81297</v>
      </c>
      <c r="X26" s="877">
        <f>D26+H26+L26+P26+U26</f>
        <v>91725</v>
      </c>
      <c r="Y26" s="883">
        <f>E26+I26+M26+Q26+U26</f>
        <v>106484</v>
      </c>
      <c r="Z26" s="883">
        <f>F26+J26+N26+R26+V26</f>
        <v>106963</v>
      </c>
      <c r="AA26" s="104">
        <v>250</v>
      </c>
      <c r="AB26" s="864">
        <v>1094</v>
      </c>
      <c r="AC26" s="104"/>
      <c r="AD26" s="104"/>
      <c r="AE26" s="67"/>
      <c r="AF26" s="865"/>
      <c r="AG26" s="874"/>
      <c r="AH26" s="698"/>
      <c r="AI26" s="75"/>
      <c r="AJ26" s="75"/>
      <c r="AK26" s="75"/>
      <c r="AL26" s="75"/>
      <c r="AM26" s="75"/>
      <c r="AN26" s="700"/>
      <c r="AO26" s="698"/>
      <c r="AP26" s="918"/>
      <c r="AQ26" s="932">
        <f aca="true" t="shared" si="6" ref="AQ26:AT27">W26+AM26+AA26+AE26</f>
        <v>81547</v>
      </c>
      <c r="AR26" s="72">
        <f t="shared" si="6"/>
        <v>92819</v>
      </c>
      <c r="AS26" s="72">
        <f t="shared" si="6"/>
        <v>106484</v>
      </c>
      <c r="AT26" s="925">
        <f t="shared" si="6"/>
        <v>106963</v>
      </c>
    </row>
    <row r="27" spans="1:46" ht="12.75">
      <c r="A27" s="65"/>
      <c r="B27" s="97" t="s">
        <v>108</v>
      </c>
      <c r="C27" s="67"/>
      <c r="D27" s="864"/>
      <c r="E27" s="104"/>
      <c r="F27" s="104"/>
      <c r="G27" s="67"/>
      <c r="H27" s="864"/>
      <c r="I27" s="104"/>
      <c r="J27" s="104"/>
      <c r="K27" s="67"/>
      <c r="L27" s="103"/>
      <c r="M27" s="67"/>
      <c r="N27" s="67"/>
      <c r="O27" s="67"/>
      <c r="P27" s="864"/>
      <c r="Q27" s="104">
        <v>389</v>
      </c>
      <c r="R27" s="104">
        <v>389</v>
      </c>
      <c r="S27" s="67"/>
      <c r="T27" s="575"/>
      <c r="U27" s="916"/>
      <c r="V27" s="916"/>
      <c r="W27" s="894">
        <f>C27+G27+K27+O27+S27</f>
        <v>0</v>
      </c>
      <c r="X27" s="877">
        <f>D27+H27+L27+P27+U27</f>
        <v>0</v>
      </c>
      <c r="Y27" s="883">
        <f>E27+I27+M27+Q27+U27</f>
        <v>389</v>
      </c>
      <c r="Z27" s="883">
        <f>F27+J27+N27+R27+V27</f>
        <v>389</v>
      </c>
      <c r="AA27" s="104"/>
      <c r="AB27" s="864"/>
      <c r="AC27" s="104"/>
      <c r="AD27" s="104"/>
      <c r="AE27" s="67"/>
      <c r="AF27" s="864"/>
      <c r="AG27" s="874"/>
      <c r="AH27" s="104"/>
      <c r="AI27" s="67"/>
      <c r="AJ27" s="67"/>
      <c r="AK27" s="67"/>
      <c r="AL27" s="67"/>
      <c r="AM27" s="67"/>
      <c r="AN27" s="70"/>
      <c r="AO27" s="67"/>
      <c r="AP27" s="70"/>
      <c r="AQ27" s="932">
        <f t="shared" si="6"/>
        <v>0</v>
      </c>
      <c r="AR27" s="72">
        <f t="shared" si="6"/>
        <v>0</v>
      </c>
      <c r="AS27" s="72">
        <f t="shared" si="6"/>
        <v>389</v>
      </c>
      <c r="AT27" s="925">
        <f t="shared" si="6"/>
        <v>389</v>
      </c>
    </row>
    <row r="28" spans="1:46" ht="12.75">
      <c r="A28" s="65"/>
      <c r="B28" s="101"/>
      <c r="C28" s="67"/>
      <c r="D28" s="864"/>
      <c r="E28" s="104"/>
      <c r="F28" s="104"/>
      <c r="G28" s="67"/>
      <c r="H28" s="864"/>
      <c r="I28" s="104"/>
      <c r="J28" s="104"/>
      <c r="K28" s="67"/>
      <c r="L28" s="103"/>
      <c r="M28" s="67"/>
      <c r="N28" s="67"/>
      <c r="O28" s="68"/>
      <c r="P28" s="868"/>
      <c r="Q28" s="857"/>
      <c r="R28" s="68"/>
      <c r="S28" s="68"/>
      <c r="T28" s="70"/>
      <c r="U28" s="68"/>
      <c r="V28" s="868"/>
      <c r="W28" s="894"/>
      <c r="X28" s="877"/>
      <c r="Y28" s="883"/>
      <c r="Z28" s="902"/>
      <c r="AA28" s="857"/>
      <c r="AB28" s="868"/>
      <c r="AC28" s="857"/>
      <c r="AD28" s="857"/>
      <c r="AE28" s="68"/>
      <c r="AF28" s="868"/>
      <c r="AG28" s="905"/>
      <c r="AH28" s="857"/>
      <c r="AI28" s="68"/>
      <c r="AJ28" s="68"/>
      <c r="AK28" s="68"/>
      <c r="AL28" s="68"/>
      <c r="AM28" s="67"/>
      <c r="AN28" s="70"/>
      <c r="AO28" s="67"/>
      <c r="AP28" s="70"/>
      <c r="AQ28" s="932"/>
      <c r="AR28" s="72"/>
      <c r="AS28" s="72"/>
      <c r="AT28" s="925"/>
    </row>
    <row r="29" spans="1:46" ht="12.75">
      <c r="A29" s="65" t="s">
        <v>378</v>
      </c>
      <c r="B29" s="98" t="s">
        <v>379</v>
      </c>
      <c r="C29" s="75">
        <v>8352</v>
      </c>
      <c r="D29" s="865">
        <v>9031</v>
      </c>
      <c r="E29" s="698">
        <v>7867</v>
      </c>
      <c r="F29" s="698">
        <v>7920</v>
      </c>
      <c r="G29" s="75">
        <v>2215</v>
      </c>
      <c r="H29" s="865">
        <v>2357</v>
      </c>
      <c r="I29" s="698">
        <v>2053</v>
      </c>
      <c r="J29" s="698">
        <v>2067</v>
      </c>
      <c r="K29" s="75">
        <v>3063</v>
      </c>
      <c r="L29" s="574">
        <v>3569</v>
      </c>
      <c r="M29" s="75">
        <v>3568</v>
      </c>
      <c r="N29" s="914">
        <v>3568</v>
      </c>
      <c r="O29" s="67"/>
      <c r="P29" s="864"/>
      <c r="Q29" s="104"/>
      <c r="R29" s="67"/>
      <c r="S29" s="67"/>
      <c r="T29" s="71"/>
      <c r="U29" s="67"/>
      <c r="V29" s="864"/>
      <c r="W29" s="876">
        <f>S29+O29+K29+G29+C29</f>
        <v>13630</v>
      </c>
      <c r="X29" s="879">
        <f>T29+P29+L29+H29+D29</f>
        <v>14957</v>
      </c>
      <c r="Y29" s="888">
        <f>U29+Q29+M29+I29+E29</f>
        <v>13488</v>
      </c>
      <c r="Z29" s="888">
        <f>V29+R29+N29+J29+F29</f>
        <v>13555</v>
      </c>
      <c r="AA29" s="104">
        <v>120</v>
      </c>
      <c r="AB29" s="864">
        <v>162</v>
      </c>
      <c r="AC29" s="104">
        <v>200</v>
      </c>
      <c r="AD29" s="104">
        <v>200</v>
      </c>
      <c r="AE29" s="67"/>
      <c r="AF29" s="864"/>
      <c r="AG29" s="874"/>
      <c r="AH29" s="104"/>
      <c r="AI29" s="67"/>
      <c r="AJ29" s="67"/>
      <c r="AK29" s="67"/>
      <c r="AL29" s="67"/>
      <c r="AM29" s="67"/>
      <c r="AN29" s="71"/>
      <c r="AO29" s="67"/>
      <c r="AP29" s="71"/>
      <c r="AQ29" s="935">
        <f>AM29+AI29+AE29+AA29+W29</f>
        <v>13750</v>
      </c>
      <c r="AR29" s="105">
        <f>AN29+AJ29+AF29+AB29+X29</f>
        <v>15119</v>
      </c>
      <c r="AS29" s="105">
        <f>AO29+AK29+AG29+AC29+Y29</f>
        <v>13688</v>
      </c>
      <c r="AT29" s="936">
        <f>AP29+AL29+AH29+AD29+Z29</f>
        <v>13755</v>
      </c>
    </row>
    <row r="30" spans="1:46" ht="13.5" thickBot="1">
      <c r="A30" s="106"/>
      <c r="B30" s="100"/>
      <c r="C30" s="75"/>
      <c r="D30" s="865"/>
      <c r="E30" s="698"/>
      <c r="F30" s="75"/>
      <c r="G30" s="75"/>
      <c r="H30" s="865"/>
      <c r="I30" s="698"/>
      <c r="J30" s="698"/>
      <c r="K30" s="75"/>
      <c r="L30" s="77"/>
      <c r="M30" s="75"/>
      <c r="N30" s="76"/>
      <c r="O30" s="76"/>
      <c r="P30" s="875"/>
      <c r="Q30" s="873"/>
      <c r="R30" s="76"/>
      <c r="S30" s="76"/>
      <c r="T30" s="78"/>
      <c r="U30" s="76"/>
      <c r="V30" s="875"/>
      <c r="W30" s="895"/>
      <c r="X30" s="878"/>
      <c r="Y30" s="884"/>
      <c r="Z30" s="901"/>
      <c r="AA30" s="873"/>
      <c r="AB30" s="875"/>
      <c r="AC30" s="873"/>
      <c r="AD30" s="76"/>
      <c r="AE30" s="76"/>
      <c r="AF30" s="875"/>
      <c r="AG30" s="906"/>
      <c r="AH30" s="873"/>
      <c r="AI30" s="76"/>
      <c r="AJ30" s="76"/>
      <c r="AK30" s="76"/>
      <c r="AL30" s="76"/>
      <c r="AM30" s="76"/>
      <c r="AN30" s="78"/>
      <c r="AO30" s="76"/>
      <c r="AP30" s="78"/>
      <c r="AQ30" s="937"/>
      <c r="AR30" s="102"/>
      <c r="AS30" s="102"/>
      <c r="AT30" s="938"/>
    </row>
    <row r="31" spans="1:46" ht="33" thickBot="1">
      <c r="A31" s="82"/>
      <c r="B31" s="108" t="s">
        <v>380</v>
      </c>
      <c r="C31" s="109">
        <f>SUM(C21:C29)-C24-C27</f>
        <v>351115</v>
      </c>
      <c r="D31" s="869">
        <f aca="true" t="shared" si="7" ref="D31:AT31">SUM(D21:D29)-D24-D27</f>
        <v>367206</v>
      </c>
      <c r="E31" s="859">
        <f t="shared" si="7"/>
        <v>333072</v>
      </c>
      <c r="F31" s="109">
        <f t="shared" si="7"/>
        <v>337802</v>
      </c>
      <c r="G31" s="109">
        <f t="shared" si="7"/>
        <v>93197</v>
      </c>
      <c r="H31" s="869">
        <f t="shared" si="7"/>
        <v>96528</v>
      </c>
      <c r="I31" s="859">
        <f t="shared" si="7"/>
        <v>87343</v>
      </c>
      <c r="J31" s="109">
        <f t="shared" si="7"/>
        <v>88620</v>
      </c>
      <c r="K31" s="109">
        <f t="shared" si="7"/>
        <v>199874</v>
      </c>
      <c r="L31" s="109">
        <f t="shared" si="7"/>
        <v>203530</v>
      </c>
      <c r="M31" s="109">
        <f t="shared" si="7"/>
        <v>219737</v>
      </c>
      <c r="N31" s="109">
        <f t="shared" si="7"/>
        <v>222890</v>
      </c>
      <c r="O31" s="109">
        <f t="shared" si="7"/>
        <v>1029</v>
      </c>
      <c r="P31" s="869">
        <f t="shared" si="7"/>
        <v>16043</v>
      </c>
      <c r="Q31" s="859">
        <f t="shared" si="7"/>
        <v>1418</v>
      </c>
      <c r="R31" s="109">
        <f t="shared" si="7"/>
        <v>1418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869">
        <f t="shared" si="7"/>
        <v>0</v>
      </c>
      <c r="W31" s="859">
        <f t="shared" si="7"/>
        <v>645215</v>
      </c>
      <c r="X31" s="869">
        <f t="shared" si="7"/>
        <v>683307</v>
      </c>
      <c r="Y31" s="889">
        <f t="shared" si="7"/>
        <v>641570</v>
      </c>
      <c r="Z31" s="889">
        <f t="shared" si="7"/>
        <v>650730</v>
      </c>
      <c r="AA31" s="859">
        <f t="shared" si="7"/>
        <v>4045</v>
      </c>
      <c r="AB31" s="869">
        <f t="shared" si="7"/>
        <v>15555</v>
      </c>
      <c r="AC31" s="859">
        <f t="shared" si="7"/>
        <v>10885</v>
      </c>
      <c r="AD31" s="109">
        <f t="shared" si="7"/>
        <v>10885</v>
      </c>
      <c r="AE31" s="109">
        <f t="shared" si="7"/>
        <v>0</v>
      </c>
      <c r="AF31" s="869">
        <f t="shared" si="7"/>
        <v>0</v>
      </c>
      <c r="AG31" s="909">
        <f t="shared" si="7"/>
        <v>0</v>
      </c>
      <c r="AH31" s="859">
        <f t="shared" si="7"/>
        <v>0</v>
      </c>
      <c r="AI31" s="109">
        <f t="shared" si="7"/>
        <v>0</v>
      </c>
      <c r="AJ31" s="109">
        <f t="shared" si="7"/>
        <v>0</v>
      </c>
      <c r="AK31" s="109">
        <f t="shared" si="7"/>
        <v>0</v>
      </c>
      <c r="AL31" s="109">
        <f t="shared" si="7"/>
        <v>0</v>
      </c>
      <c r="AM31" s="109">
        <f t="shared" si="7"/>
        <v>0</v>
      </c>
      <c r="AN31" s="109">
        <f t="shared" si="7"/>
        <v>0</v>
      </c>
      <c r="AO31" s="109">
        <f t="shared" si="7"/>
        <v>0</v>
      </c>
      <c r="AP31" s="123">
        <f t="shared" si="7"/>
        <v>0</v>
      </c>
      <c r="AQ31" s="939">
        <f t="shared" si="7"/>
        <v>649260</v>
      </c>
      <c r="AR31" s="109">
        <f t="shared" si="7"/>
        <v>698862</v>
      </c>
      <c r="AS31" s="109">
        <f t="shared" si="7"/>
        <v>652455</v>
      </c>
      <c r="AT31" s="940">
        <f t="shared" si="7"/>
        <v>661615</v>
      </c>
    </row>
    <row r="32" spans="1:46" ht="12.75">
      <c r="A32" s="110"/>
      <c r="B32" s="89"/>
      <c r="C32" s="68"/>
      <c r="D32" s="868"/>
      <c r="E32" s="857"/>
      <c r="F32" s="68"/>
      <c r="G32" s="68"/>
      <c r="H32" s="868"/>
      <c r="I32" s="857"/>
      <c r="J32" s="68"/>
      <c r="K32" s="68"/>
      <c r="L32" s="69"/>
      <c r="M32" s="68"/>
      <c r="N32" s="68"/>
      <c r="O32" s="68"/>
      <c r="P32" s="868"/>
      <c r="Q32" s="857"/>
      <c r="R32" s="68"/>
      <c r="S32" s="68"/>
      <c r="T32" s="70"/>
      <c r="U32" s="68"/>
      <c r="V32" s="868"/>
      <c r="W32" s="897"/>
      <c r="X32" s="880"/>
      <c r="Y32" s="890"/>
      <c r="Z32" s="902"/>
      <c r="AA32" s="857"/>
      <c r="AB32" s="868"/>
      <c r="AC32" s="857"/>
      <c r="AD32" s="68"/>
      <c r="AE32" s="68"/>
      <c r="AF32" s="868"/>
      <c r="AG32" s="905"/>
      <c r="AH32" s="857"/>
      <c r="AI32" s="68"/>
      <c r="AJ32" s="68"/>
      <c r="AK32" s="111"/>
      <c r="AL32" s="111"/>
      <c r="AM32" s="111"/>
      <c r="AN32" s="70"/>
      <c r="AO32" s="111"/>
      <c r="AP32" s="70"/>
      <c r="AQ32" s="932"/>
      <c r="AR32" s="72"/>
      <c r="AS32" s="72"/>
      <c r="AT32" s="925"/>
    </row>
    <row r="33" spans="1:46" ht="12.75">
      <c r="A33" s="65" t="s">
        <v>381</v>
      </c>
      <c r="B33" s="101" t="s">
        <v>382</v>
      </c>
      <c r="C33" s="67"/>
      <c r="D33" s="864">
        <v>511</v>
      </c>
      <c r="E33" s="104"/>
      <c r="F33" s="67"/>
      <c r="G33" s="67"/>
      <c r="H33" s="864">
        <v>140</v>
      </c>
      <c r="I33" s="104"/>
      <c r="J33" s="67"/>
      <c r="K33" s="67">
        <v>640</v>
      </c>
      <c r="L33" s="103">
        <v>628</v>
      </c>
      <c r="M33" s="67">
        <v>630</v>
      </c>
      <c r="N33" s="67">
        <v>437</v>
      </c>
      <c r="O33" s="68"/>
      <c r="P33" s="868">
        <v>5</v>
      </c>
      <c r="Q33" s="857">
        <v>10</v>
      </c>
      <c r="R33" s="857">
        <v>10</v>
      </c>
      <c r="S33" s="864"/>
      <c r="T33" s="70"/>
      <c r="U33" s="68"/>
      <c r="V33" s="868"/>
      <c r="W33" s="894">
        <f>C33+G33+K33+O33+S33</f>
        <v>640</v>
      </c>
      <c r="X33" s="877">
        <f>D33+H33+L33+P33+T33</f>
        <v>1284</v>
      </c>
      <c r="Y33" s="883">
        <f>E33+I33+M33+Q33+U33</f>
        <v>640</v>
      </c>
      <c r="Z33" s="883">
        <f>F33+J33+N33+R33+V33</f>
        <v>447</v>
      </c>
      <c r="AA33" s="857"/>
      <c r="AB33" s="868"/>
      <c r="AC33" s="857"/>
      <c r="AD33" s="68"/>
      <c r="AE33" s="68"/>
      <c r="AF33" s="868"/>
      <c r="AG33" s="905"/>
      <c r="AH33" s="857"/>
      <c r="AI33" s="68"/>
      <c r="AJ33" s="68"/>
      <c r="AK33" s="67"/>
      <c r="AL33" s="67"/>
      <c r="AM33" s="67"/>
      <c r="AN33" s="70"/>
      <c r="AO33" s="67"/>
      <c r="AP33" s="70"/>
      <c r="AQ33" s="932">
        <f>W33+AM33+AA33+AE33</f>
        <v>640</v>
      </c>
      <c r="AR33" s="72">
        <f>X33+AN33+AB33+AF33</f>
        <v>1284</v>
      </c>
      <c r="AS33" s="72">
        <f>Y33+AO33+AC33+AG33</f>
        <v>640</v>
      </c>
      <c r="AT33" s="925">
        <f>Z33+AP33+AD33+AH33</f>
        <v>447</v>
      </c>
    </row>
    <row r="34" spans="1:46" ht="12.75">
      <c r="A34" s="65"/>
      <c r="B34" s="101"/>
      <c r="C34" s="67"/>
      <c r="D34" s="864"/>
      <c r="E34" s="104"/>
      <c r="F34" s="67"/>
      <c r="G34" s="67"/>
      <c r="H34" s="864"/>
      <c r="I34" s="104"/>
      <c r="J34" s="67"/>
      <c r="K34" s="67"/>
      <c r="L34" s="103"/>
      <c r="M34" s="67"/>
      <c r="N34" s="67"/>
      <c r="O34" s="68"/>
      <c r="P34" s="868"/>
      <c r="Q34" s="857"/>
      <c r="R34" s="857"/>
      <c r="S34" s="868"/>
      <c r="T34" s="70"/>
      <c r="U34" s="68"/>
      <c r="V34" s="868"/>
      <c r="W34" s="894"/>
      <c r="X34" s="877"/>
      <c r="Y34" s="883"/>
      <c r="Z34" s="902"/>
      <c r="AA34" s="857"/>
      <c r="AB34" s="868"/>
      <c r="AC34" s="857"/>
      <c r="AD34" s="68"/>
      <c r="AE34" s="68"/>
      <c r="AF34" s="868"/>
      <c r="AG34" s="905"/>
      <c r="AH34" s="857"/>
      <c r="AI34" s="68"/>
      <c r="AJ34" s="68"/>
      <c r="AK34" s="67"/>
      <c r="AL34" s="67"/>
      <c r="AM34" s="67"/>
      <c r="AN34" s="70"/>
      <c r="AO34" s="67"/>
      <c r="AP34" s="70"/>
      <c r="AQ34" s="932"/>
      <c r="AR34" s="72"/>
      <c r="AS34" s="72"/>
      <c r="AT34" s="925"/>
    </row>
    <row r="35" spans="1:46" ht="22.5">
      <c r="A35" s="65" t="s">
        <v>383</v>
      </c>
      <c r="B35" s="696" t="s">
        <v>619</v>
      </c>
      <c r="C35" s="67">
        <v>171557</v>
      </c>
      <c r="D35" s="864">
        <v>161877</v>
      </c>
      <c r="E35" s="104">
        <v>159176</v>
      </c>
      <c r="F35" s="104">
        <v>166503</v>
      </c>
      <c r="G35" s="67">
        <v>39112</v>
      </c>
      <c r="H35" s="864">
        <v>38149</v>
      </c>
      <c r="I35" s="104">
        <v>42795</v>
      </c>
      <c r="J35" s="104">
        <v>44532</v>
      </c>
      <c r="K35" s="67">
        <v>96927</v>
      </c>
      <c r="L35" s="103">
        <v>98647</v>
      </c>
      <c r="M35" s="67">
        <v>122718</v>
      </c>
      <c r="N35" s="67">
        <v>125646</v>
      </c>
      <c r="O35" s="68">
        <v>80380</v>
      </c>
      <c r="P35" s="868">
        <v>86100</v>
      </c>
      <c r="Q35" s="857">
        <f aca="true" t="shared" si="8" ref="Q35:V35">SUM(Q36:Q40)</f>
        <v>71424</v>
      </c>
      <c r="R35" s="857">
        <f t="shared" si="8"/>
        <v>83977</v>
      </c>
      <c r="S35" s="857">
        <f t="shared" si="8"/>
        <v>10000</v>
      </c>
      <c r="T35" s="857">
        <f t="shared" si="8"/>
        <v>39401</v>
      </c>
      <c r="U35" s="857">
        <f t="shared" si="8"/>
        <v>44259</v>
      </c>
      <c r="V35" s="857">
        <f t="shared" si="8"/>
        <v>40211</v>
      </c>
      <c r="W35" s="894">
        <f aca="true" t="shared" si="9" ref="W35:Z39">C35+G35+K35+O35+S35</f>
        <v>397976</v>
      </c>
      <c r="X35" s="877">
        <f t="shared" si="9"/>
        <v>424174</v>
      </c>
      <c r="Y35" s="883">
        <f t="shared" si="9"/>
        <v>440372</v>
      </c>
      <c r="Z35" s="883">
        <f t="shared" si="9"/>
        <v>460869</v>
      </c>
      <c r="AA35" s="857">
        <v>1186276</v>
      </c>
      <c r="AB35" s="868">
        <v>1213967</v>
      </c>
      <c r="AC35" s="857">
        <v>81945</v>
      </c>
      <c r="AD35" s="857">
        <v>117327</v>
      </c>
      <c r="AE35" s="68">
        <v>49860</v>
      </c>
      <c r="AF35" s="868">
        <v>50434</v>
      </c>
      <c r="AG35" s="905">
        <v>29316</v>
      </c>
      <c r="AH35" s="905">
        <f>SUM(AH36:AH40)</f>
        <v>47005</v>
      </c>
      <c r="AI35" s="67"/>
      <c r="AJ35" s="67"/>
      <c r="AK35" s="67"/>
      <c r="AL35" s="67">
        <v>141</v>
      </c>
      <c r="AM35" s="67">
        <v>207663</v>
      </c>
      <c r="AN35" s="103">
        <v>197068</v>
      </c>
      <c r="AO35" s="67">
        <v>136740</v>
      </c>
      <c r="AP35" s="103">
        <f>SUM(AP36:AP40)</f>
        <v>87740</v>
      </c>
      <c r="AQ35" s="951">
        <f>W35+AM35+AA35+AE35+AI35</f>
        <v>1841775</v>
      </c>
      <c r="AR35" s="950">
        <f>X35+AN35+AB35+AF35+AJ35</f>
        <v>1885643</v>
      </c>
      <c r="AS35" s="112">
        <f>Y35+AO35+AC35+AG35+AK35</f>
        <v>688373</v>
      </c>
      <c r="AT35" s="941">
        <f>Z35+AP35+AD35+AH35+AL35</f>
        <v>713082</v>
      </c>
    </row>
    <row r="36" spans="1:46" ht="18.75">
      <c r="A36" s="65"/>
      <c r="B36" s="607" t="s">
        <v>111</v>
      </c>
      <c r="C36" s="75"/>
      <c r="D36" s="865"/>
      <c r="E36" s="698"/>
      <c r="F36" s="75"/>
      <c r="G36" s="75"/>
      <c r="H36" s="865"/>
      <c r="I36" s="698"/>
      <c r="J36" s="75"/>
      <c r="K36" s="75"/>
      <c r="L36" s="114"/>
      <c r="M36" s="75"/>
      <c r="N36" s="75"/>
      <c r="O36" s="67">
        <v>53381</v>
      </c>
      <c r="P36" s="864">
        <v>58806</v>
      </c>
      <c r="Q36" s="104">
        <v>63924</v>
      </c>
      <c r="R36" s="104">
        <v>73645</v>
      </c>
      <c r="S36" s="68"/>
      <c r="T36" s="69"/>
      <c r="U36" s="68"/>
      <c r="V36" s="68"/>
      <c r="W36" s="894">
        <f t="shared" si="9"/>
        <v>53381</v>
      </c>
      <c r="X36" s="877">
        <f t="shared" si="9"/>
        <v>58806</v>
      </c>
      <c r="Y36" s="883">
        <f t="shared" si="9"/>
        <v>63924</v>
      </c>
      <c r="Z36" s="883">
        <f t="shared" si="9"/>
        <v>73645</v>
      </c>
      <c r="AA36" s="104"/>
      <c r="AB36" s="865"/>
      <c r="AC36" s="104"/>
      <c r="AD36" s="75"/>
      <c r="AE36" s="75"/>
      <c r="AF36" s="865"/>
      <c r="AG36" s="910"/>
      <c r="AH36" s="910"/>
      <c r="AI36" s="67"/>
      <c r="AJ36" s="67"/>
      <c r="AK36" s="67"/>
      <c r="AL36" s="67"/>
      <c r="AM36" s="67"/>
      <c r="AN36" s="70"/>
      <c r="AO36" s="67"/>
      <c r="AP36" s="103"/>
      <c r="AQ36" s="932">
        <f aca="true" t="shared" si="10" ref="AQ36:AT39">W36+AM36+AA36+AE36</f>
        <v>53381</v>
      </c>
      <c r="AR36" s="72">
        <f t="shared" si="10"/>
        <v>58806</v>
      </c>
      <c r="AS36" s="72">
        <f t="shared" si="10"/>
        <v>63924</v>
      </c>
      <c r="AT36" s="925">
        <f t="shared" si="10"/>
        <v>73645</v>
      </c>
    </row>
    <row r="37" spans="1:46" ht="12.75">
      <c r="A37" s="65"/>
      <c r="B37" s="113" t="s">
        <v>110</v>
      </c>
      <c r="C37" s="75"/>
      <c r="D37" s="865"/>
      <c r="E37" s="698"/>
      <c r="F37" s="75"/>
      <c r="G37" s="75"/>
      <c r="H37" s="865"/>
      <c r="I37" s="698"/>
      <c r="J37" s="75"/>
      <c r="K37" s="75"/>
      <c r="L37" s="114"/>
      <c r="M37" s="75"/>
      <c r="N37" s="75"/>
      <c r="O37" s="67">
        <v>26999</v>
      </c>
      <c r="P37" s="864">
        <v>27294</v>
      </c>
      <c r="Q37" s="104">
        <v>7500</v>
      </c>
      <c r="R37" s="104">
        <v>7833</v>
      </c>
      <c r="S37" s="68">
        <v>10000</v>
      </c>
      <c r="T37" s="69">
        <v>39401</v>
      </c>
      <c r="U37" s="68">
        <v>9684</v>
      </c>
      <c r="V37" s="68">
        <v>5636</v>
      </c>
      <c r="W37" s="894">
        <f t="shared" si="9"/>
        <v>36999</v>
      </c>
      <c r="X37" s="877">
        <f t="shared" si="9"/>
        <v>66695</v>
      </c>
      <c r="Y37" s="883">
        <f t="shared" si="9"/>
        <v>17184</v>
      </c>
      <c r="Z37" s="883">
        <f t="shared" si="9"/>
        <v>13469</v>
      </c>
      <c r="AA37" s="104"/>
      <c r="AB37" s="865"/>
      <c r="AC37" s="104"/>
      <c r="AD37" s="75"/>
      <c r="AE37" s="75">
        <v>4000</v>
      </c>
      <c r="AF37" s="865">
        <v>4574</v>
      </c>
      <c r="AG37" s="910">
        <v>13000</v>
      </c>
      <c r="AH37" s="910">
        <v>30689</v>
      </c>
      <c r="AI37" s="67"/>
      <c r="AJ37" s="67"/>
      <c r="AK37" s="67"/>
      <c r="AL37" s="67"/>
      <c r="AM37" s="67">
        <v>200000</v>
      </c>
      <c r="AN37" s="103">
        <v>189405</v>
      </c>
      <c r="AO37" s="67">
        <v>49000</v>
      </c>
      <c r="AP37" s="103">
        <v>0</v>
      </c>
      <c r="AQ37" s="932">
        <f t="shared" si="10"/>
        <v>240999</v>
      </c>
      <c r="AR37" s="72">
        <f t="shared" si="10"/>
        <v>260674</v>
      </c>
      <c r="AS37" s="72">
        <f t="shared" si="10"/>
        <v>79184</v>
      </c>
      <c r="AT37" s="925">
        <f t="shared" si="10"/>
        <v>44158</v>
      </c>
    </row>
    <row r="38" spans="1:46" ht="12.75">
      <c r="A38" s="65"/>
      <c r="B38" s="113" t="s">
        <v>114</v>
      </c>
      <c r="C38" s="75"/>
      <c r="D38" s="865"/>
      <c r="E38" s="698"/>
      <c r="F38" s="75"/>
      <c r="G38" s="75"/>
      <c r="H38" s="865"/>
      <c r="I38" s="698"/>
      <c r="J38" s="75"/>
      <c r="K38" s="75"/>
      <c r="L38" s="114"/>
      <c r="M38" s="75"/>
      <c r="N38" s="75"/>
      <c r="O38" s="75"/>
      <c r="P38" s="865"/>
      <c r="Q38" s="698"/>
      <c r="R38" s="114"/>
      <c r="S38" s="67"/>
      <c r="T38" s="71"/>
      <c r="U38" s="67">
        <v>34575</v>
      </c>
      <c r="V38" s="67">
        <v>34575</v>
      </c>
      <c r="W38" s="894">
        <f t="shared" si="9"/>
        <v>0</v>
      </c>
      <c r="X38" s="877">
        <f t="shared" si="9"/>
        <v>0</v>
      </c>
      <c r="Y38" s="883">
        <f t="shared" si="9"/>
        <v>34575</v>
      </c>
      <c r="Z38" s="883">
        <f t="shared" si="9"/>
        <v>34575</v>
      </c>
      <c r="AA38" s="698"/>
      <c r="AB38" s="865"/>
      <c r="AC38" s="698"/>
      <c r="AD38" s="75"/>
      <c r="AE38" s="75"/>
      <c r="AF38" s="865"/>
      <c r="AG38" s="910"/>
      <c r="AH38" s="910"/>
      <c r="AI38" s="67"/>
      <c r="AJ38" s="67"/>
      <c r="AK38" s="67"/>
      <c r="AL38" s="67"/>
      <c r="AM38" s="67">
        <v>7663</v>
      </c>
      <c r="AN38" s="103">
        <v>7663</v>
      </c>
      <c r="AO38" s="67">
        <v>7661</v>
      </c>
      <c r="AP38" s="103">
        <v>7661</v>
      </c>
      <c r="AQ38" s="932">
        <f t="shared" si="10"/>
        <v>7663</v>
      </c>
      <c r="AR38" s="72">
        <f t="shared" si="10"/>
        <v>7663</v>
      </c>
      <c r="AS38" s="72">
        <f t="shared" si="10"/>
        <v>42236</v>
      </c>
      <c r="AT38" s="925">
        <f t="shared" si="10"/>
        <v>42236</v>
      </c>
    </row>
    <row r="39" spans="1:46" ht="27.75">
      <c r="A39" s="65"/>
      <c r="B39" s="607" t="s">
        <v>113</v>
      </c>
      <c r="C39" s="75"/>
      <c r="D39" s="865"/>
      <c r="E39" s="698"/>
      <c r="F39" s="75"/>
      <c r="G39" s="75"/>
      <c r="H39" s="865"/>
      <c r="I39" s="698"/>
      <c r="J39" s="75"/>
      <c r="K39" s="75"/>
      <c r="L39" s="114"/>
      <c r="M39" s="75"/>
      <c r="N39" s="75"/>
      <c r="O39" s="75"/>
      <c r="P39" s="865"/>
      <c r="Q39" s="698"/>
      <c r="R39" s="114">
        <v>2499</v>
      </c>
      <c r="S39" s="67"/>
      <c r="T39" s="71"/>
      <c r="U39" s="67"/>
      <c r="V39" s="864"/>
      <c r="W39" s="894">
        <f t="shared" si="9"/>
        <v>0</v>
      </c>
      <c r="X39" s="877">
        <f t="shared" si="9"/>
        <v>0</v>
      </c>
      <c r="Y39" s="883">
        <f t="shared" si="9"/>
        <v>0</v>
      </c>
      <c r="Z39" s="883">
        <f t="shared" si="9"/>
        <v>2499</v>
      </c>
      <c r="AA39" s="698"/>
      <c r="AB39" s="865"/>
      <c r="AC39" s="698"/>
      <c r="AD39" s="75"/>
      <c r="AE39" s="75"/>
      <c r="AF39" s="865"/>
      <c r="AG39" s="910">
        <v>16316</v>
      </c>
      <c r="AH39" s="910">
        <v>16316</v>
      </c>
      <c r="AI39" s="67"/>
      <c r="AJ39" s="67"/>
      <c r="AK39" s="67"/>
      <c r="AL39" s="67"/>
      <c r="AM39" s="67"/>
      <c r="AN39" s="70"/>
      <c r="AO39" s="67">
        <v>80079</v>
      </c>
      <c r="AP39" s="103">
        <v>80079</v>
      </c>
      <c r="AQ39" s="932">
        <f t="shared" si="10"/>
        <v>0</v>
      </c>
      <c r="AR39" s="72">
        <f t="shared" si="10"/>
        <v>0</v>
      </c>
      <c r="AS39" s="72">
        <f t="shared" si="10"/>
        <v>96395</v>
      </c>
      <c r="AT39" s="925">
        <f t="shared" si="10"/>
        <v>98894</v>
      </c>
    </row>
    <row r="40" spans="1:46" ht="13.5" thickBot="1">
      <c r="A40" s="73"/>
      <c r="B40" s="113"/>
      <c r="C40" s="75"/>
      <c r="D40" s="865"/>
      <c r="E40" s="698"/>
      <c r="F40" s="75"/>
      <c r="G40" s="75"/>
      <c r="H40" s="865"/>
      <c r="I40" s="698"/>
      <c r="J40" s="75"/>
      <c r="K40" s="75">
        <v>11000</v>
      </c>
      <c r="L40" s="114">
        <v>8000</v>
      </c>
      <c r="M40" s="75"/>
      <c r="N40" s="75"/>
      <c r="O40" s="75"/>
      <c r="P40" s="865"/>
      <c r="Q40" s="698"/>
      <c r="R40" s="75"/>
      <c r="S40" s="75"/>
      <c r="T40" s="80"/>
      <c r="U40" s="75"/>
      <c r="V40" s="865"/>
      <c r="W40" s="898"/>
      <c r="X40" s="879"/>
      <c r="Y40" s="888"/>
      <c r="Z40" s="888"/>
      <c r="AA40" s="698"/>
      <c r="AB40" s="865"/>
      <c r="AC40" s="698"/>
      <c r="AD40" s="75"/>
      <c r="AE40" s="75">
        <v>45860</v>
      </c>
      <c r="AF40" s="865">
        <v>45860</v>
      </c>
      <c r="AG40" s="910"/>
      <c r="AH40" s="698"/>
      <c r="AI40" s="75"/>
      <c r="AJ40" s="75"/>
      <c r="AK40" s="79"/>
      <c r="AL40" s="79"/>
      <c r="AM40" s="79"/>
      <c r="AN40" s="80"/>
      <c r="AO40" s="79"/>
      <c r="AP40" s="80"/>
      <c r="AQ40" s="942"/>
      <c r="AR40" s="115"/>
      <c r="AS40" s="115"/>
      <c r="AT40" s="943"/>
    </row>
    <row r="41" spans="1:46" ht="34.5" thickBot="1">
      <c r="A41" s="82"/>
      <c r="B41" s="83" t="s">
        <v>384</v>
      </c>
      <c r="C41" s="84">
        <f>SUM(C31:C35)</f>
        <v>522672</v>
      </c>
      <c r="D41" s="866">
        <f>SUM(D31:D35)</f>
        <v>529594</v>
      </c>
      <c r="E41" s="855">
        <f aca="true" t="shared" si="11" ref="E41:AT41">SUM(E31:E35)</f>
        <v>492248</v>
      </c>
      <c r="F41" s="84">
        <f t="shared" si="11"/>
        <v>504305</v>
      </c>
      <c r="G41" s="84">
        <f>SUM(G31:G35)</f>
        <v>132309</v>
      </c>
      <c r="H41" s="866">
        <f>SUM(H31:H35)</f>
        <v>134817</v>
      </c>
      <c r="I41" s="855">
        <f t="shared" si="11"/>
        <v>130138</v>
      </c>
      <c r="J41" s="84">
        <f t="shared" si="11"/>
        <v>133152</v>
      </c>
      <c r="K41" s="84">
        <f>SUM(K31:K35)</f>
        <v>297441</v>
      </c>
      <c r="L41" s="84">
        <f>SUM(L31:L35)</f>
        <v>302805</v>
      </c>
      <c r="M41" s="84">
        <f t="shared" si="11"/>
        <v>343085</v>
      </c>
      <c r="N41" s="84">
        <f t="shared" si="11"/>
        <v>348973</v>
      </c>
      <c r="O41" s="84">
        <f>SUM(O31:O35)</f>
        <v>81409</v>
      </c>
      <c r="P41" s="866">
        <f>SUM(P31:P35)</f>
        <v>102148</v>
      </c>
      <c r="Q41" s="855">
        <f t="shared" si="11"/>
        <v>72852</v>
      </c>
      <c r="R41" s="84">
        <f t="shared" si="11"/>
        <v>85405</v>
      </c>
      <c r="S41" s="84">
        <f t="shared" si="11"/>
        <v>10000</v>
      </c>
      <c r="T41" s="85">
        <f t="shared" si="11"/>
        <v>39401</v>
      </c>
      <c r="U41" s="84">
        <f t="shared" si="11"/>
        <v>44259</v>
      </c>
      <c r="V41" s="866">
        <f t="shared" si="11"/>
        <v>40211</v>
      </c>
      <c r="W41" s="855">
        <f t="shared" si="11"/>
        <v>1043831</v>
      </c>
      <c r="X41" s="866">
        <f t="shared" si="11"/>
        <v>1108765</v>
      </c>
      <c r="Y41" s="885">
        <f t="shared" si="11"/>
        <v>1082582</v>
      </c>
      <c r="Z41" s="885">
        <f t="shared" si="11"/>
        <v>1112046</v>
      </c>
      <c r="AA41" s="855">
        <f>SUM(AA31:AA35)</f>
        <v>1190321</v>
      </c>
      <c r="AB41" s="866">
        <f>SUM(AB31:AB35)</f>
        <v>1229522</v>
      </c>
      <c r="AC41" s="855">
        <f t="shared" si="11"/>
        <v>92830</v>
      </c>
      <c r="AD41" s="84">
        <f t="shared" si="11"/>
        <v>128212</v>
      </c>
      <c r="AE41" s="84">
        <f t="shared" si="11"/>
        <v>49860</v>
      </c>
      <c r="AF41" s="866">
        <f t="shared" si="11"/>
        <v>50434</v>
      </c>
      <c r="AG41" s="907">
        <f t="shared" si="11"/>
        <v>29316</v>
      </c>
      <c r="AH41" s="855">
        <f t="shared" si="11"/>
        <v>47005</v>
      </c>
      <c r="AI41" s="84">
        <f t="shared" si="11"/>
        <v>0</v>
      </c>
      <c r="AJ41" s="84">
        <f t="shared" si="11"/>
        <v>0</v>
      </c>
      <c r="AK41" s="84">
        <f t="shared" si="11"/>
        <v>0</v>
      </c>
      <c r="AL41" s="84">
        <f t="shared" si="11"/>
        <v>141</v>
      </c>
      <c r="AM41" s="85">
        <f t="shared" si="11"/>
        <v>207663</v>
      </c>
      <c r="AN41" s="84">
        <f t="shared" si="11"/>
        <v>197068</v>
      </c>
      <c r="AO41" s="84">
        <f t="shared" si="11"/>
        <v>136740</v>
      </c>
      <c r="AP41" s="85">
        <f t="shared" si="11"/>
        <v>87740</v>
      </c>
      <c r="AQ41" s="928">
        <f t="shared" si="11"/>
        <v>2491675</v>
      </c>
      <c r="AR41" s="87">
        <f t="shared" si="11"/>
        <v>2585789</v>
      </c>
      <c r="AS41" s="87">
        <f>SUM(AS31:AS35)</f>
        <v>1341468</v>
      </c>
      <c r="AT41" s="929">
        <f t="shared" si="11"/>
        <v>1375144</v>
      </c>
    </row>
    <row r="42" spans="1:46" ht="13.5" thickBot="1">
      <c r="A42" s="116"/>
      <c r="B42" s="117"/>
      <c r="C42" s="107"/>
      <c r="D42" s="870"/>
      <c r="E42" s="860"/>
      <c r="F42" s="107"/>
      <c r="G42" s="107"/>
      <c r="H42" s="870"/>
      <c r="I42" s="860"/>
      <c r="J42" s="107"/>
      <c r="K42" s="107"/>
      <c r="L42" s="107"/>
      <c r="M42" s="107"/>
      <c r="N42" s="107"/>
      <c r="O42" s="107"/>
      <c r="P42" s="870"/>
      <c r="Q42" s="860"/>
      <c r="R42" s="107"/>
      <c r="S42" s="107"/>
      <c r="T42" s="118"/>
      <c r="U42" s="107"/>
      <c r="V42" s="870"/>
      <c r="W42" s="899"/>
      <c r="X42" s="881"/>
      <c r="Y42" s="891"/>
      <c r="Z42" s="891"/>
      <c r="AA42" s="860"/>
      <c r="AB42" s="870"/>
      <c r="AC42" s="860"/>
      <c r="AD42" s="107"/>
      <c r="AE42" s="121"/>
      <c r="AF42" s="881"/>
      <c r="AG42" s="911"/>
      <c r="AH42" s="899"/>
      <c r="AI42" s="121"/>
      <c r="AJ42" s="121"/>
      <c r="AK42" s="121"/>
      <c r="AL42" s="120"/>
      <c r="AM42" s="118"/>
      <c r="AN42" s="107"/>
      <c r="AO42" s="107"/>
      <c r="AP42" s="119"/>
      <c r="AQ42" s="944"/>
      <c r="AR42" s="122"/>
      <c r="AS42" s="122"/>
      <c r="AT42" s="945"/>
    </row>
    <row r="43" spans="1:46" ht="25.5" customHeight="1" thickBot="1">
      <c r="A43" s="82"/>
      <c r="B43" s="108" t="s">
        <v>385</v>
      </c>
      <c r="C43" s="109">
        <f aca="true" t="shared" si="12" ref="C43:AT43">C10+C41</f>
        <v>751811</v>
      </c>
      <c r="D43" s="869">
        <f t="shared" si="12"/>
        <v>774402</v>
      </c>
      <c r="E43" s="859">
        <f t="shared" si="12"/>
        <v>747133</v>
      </c>
      <c r="F43" s="109">
        <f t="shared" si="12"/>
        <v>761157</v>
      </c>
      <c r="G43" s="109">
        <f t="shared" si="12"/>
        <v>194260</v>
      </c>
      <c r="H43" s="869">
        <f t="shared" si="12"/>
        <v>199813</v>
      </c>
      <c r="I43" s="859">
        <f t="shared" si="12"/>
        <v>195102</v>
      </c>
      <c r="J43" s="109">
        <f t="shared" si="12"/>
        <v>198648</v>
      </c>
      <c r="K43" s="109">
        <f t="shared" si="12"/>
        <v>594936</v>
      </c>
      <c r="L43" s="109">
        <f t="shared" si="12"/>
        <v>634912</v>
      </c>
      <c r="M43" s="109">
        <f t="shared" si="12"/>
        <v>669647</v>
      </c>
      <c r="N43" s="109">
        <f t="shared" si="12"/>
        <v>675535</v>
      </c>
      <c r="O43" s="109">
        <f t="shared" si="12"/>
        <v>81409</v>
      </c>
      <c r="P43" s="869">
        <f t="shared" si="12"/>
        <v>102243</v>
      </c>
      <c r="Q43" s="859">
        <f t="shared" si="12"/>
        <v>72852</v>
      </c>
      <c r="R43" s="109">
        <f t="shared" si="12"/>
        <v>85405</v>
      </c>
      <c r="S43" s="109">
        <f t="shared" si="12"/>
        <v>10000</v>
      </c>
      <c r="T43" s="123">
        <f t="shared" si="12"/>
        <v>39401</v>
      </c>
      <c r="U43" s="109">
        <f t="shared" si="12"/>
        <v>44259</v>
      </c>
      <c r="V43" s="869">
        <f t="shared" si="12"/>
        <v>40211</v>
      </c>
      <c r="W43" s="859">
        <f t="shared" si="12"/>
        <v>1632416</v>
      </c>
      <c r="X43" s="869">
        <f t="shared" si="12"/>
        <v>1750771</v>
      </c>
      <c r="Y43" s="889">
        <f t="shared" si="12"/>
        <v>1728993</v>
      </c>
      <c r="Z43" s="889">
        <f t="shared" si="12"/>
        <v>1760956</v>
      </c>
      <c r="AA43" s="859">
        <f t="shared" si="12"/>
        <v>1192852</v>
      </c>
      <c r="AB43" s="869">
        <f t="shared" si="12"/>
        <v>1236252</v>
      </c>
      <c r="AC43" s="859">
        <f t="shared" si="12"/>
        <v>127594</v>
      </c>
      <c r="AD43" s="109">
        <f t="shared" si="12"/>
        <v>162976</v>
      </c>
      <c r="AE43" s="109">
        <f t="shared" si="12"/>
        <v>49860</v>
      </c>
      <c r="AF43" s="869">
        <f t="shared" si="12"/>
        <v>78625</v>
      </c>
      <c r="AG43" s="909">
        <f t="shared" si="12"/>
        <v>29316</v>
      </c>
      <c r="AH43" s="859">
        <f t="shared" si="12"/>
        <v>47005</v>
      </c>
      <c r="AI43" s="109">
        <f t="shared" si="12"/>
        <v>0</v>
      </c>
      <c r="AJ43" s="109">
        <f t="shared" si="12"/>
        <v>0</v>
      </c>
      <c r="AK43" s="109">
        <f t="shared" si="12"/>
        <v>0</v>
      </c>
      <c r="AL43" s="109">
        <f t="shared" si="12"/>
        <v>141</v>
      </c>
      <c r="AM43" s="123">
        <f t="shared" si="12"/>
        <v>207663</v>
      </c>
      <c r="AN43" s="109">
        <f t="shared" si="12"/>
        <v>197068</v>
      </c>
      <c r="AO43" s="109">
        <f t="shared" si="12"/>
        <v>136740</v>
      </c>
      <c r="AP43" s="123">
        <f t="shared" si="12"/>
        <v>87740</v>
      </c>
      <c r="AQ43" s="939">
        <f t="shared" si="12"/>
        <v>3082791</v>
      </c>
      <c r="AR43" s="124">
        <f t="shared" si="12"/>
        <v>3262716</v>
      </c>
      <c r="AS43" s="124">
        <f t="shared" si="12"/>
        <v>2022643</v>
      </c>
      <c r="AT43" s="946">
        <f t="shared" si="12"/>
        <v>2058818</v>
      </c>
    </row>
    <row r="44" spans="1:46" ht="36.75" customHeight="1" thickBot="1">
      <c r="A44" s="82"/>
      <c r="B44" s="125" t="s">
        <v>386</v>
      </c>
      <c r="C44" s="126"/>
      <c r="D44" s="871"/>
      <c r="E44" s="861"/>
      <c r="F44" s="126"/>
      <c r="G44" s="126"/>
      <c r="H44" s="871"/>
      <c r="I44" s="861"/>
      <c r="J44" s="126"/>
      <c r="K44" s="126"/>
      <c r="L44" s="126"/>
      <c r="M44" s="126"/>
      <c r="N44" s="126"/>
      <c r="O44" s="126">
        <f>O39</f>
        <v>0</v>
      </c>
      <c r="P44" s="871">
        <f>P39</f>
        <v>0</v>
      </c>
      <c r="Q44" s="861">
        <f>Q39</f>
        <v>0</v>
      </c>
      <c r="R44" s="126">
        <f>R39</f>
        <v>2499</v>
      </c>
      <c r="S44" s="126"/>
      <c r="T44" s="127"/>
      <c r="U44" s="126"/>
      <c r="V44" s="871"/>
      <c r="W44" s="897">
        <f>C44+G44+K44+O44+S44</f>
        <v>0</v>
      </c>
      <c r="X44" s="880">
        <f>D44+H44+L44+P44+T44</f>
        <v>0</v>
      </c>
      <c r="Y44" s="890">
        <f>E44+I44+M44+Q44+U44</f>
        <v>0</v>
      </c>
      <c r="Z44" s="890">
        <f>F44+J44+N44+R44+V44</f>
        <v>2499</v>
      </c>
      <c r="AA44" s="900"/>
      <c r="AB44" s="903"/>
      <c r="AC44" s="900"/>
      <c r="AD44" s="128"/>
      <c r="AE44" s="128">
        <f>AE39</f>
        <v>0</v>
      </c>
      <c r="AF44" s="903">
        <f>AF39</f>
        <v>0</v>
      </c>
      <c r="AG44" s="912">
        <f>AG39</f>
        <v>16316</v>
      </c>
      <c r="AH44" s="912">
        <f>AH39</f>
        <v>16316</v>
      </c>
      <c r="AI44" s="128"/>
      <c r="AJ44" s="128"/>
      <c r="AK44" s="128"/>
      <c r="AL44" s="129"/>
      <c r="AM44" s="127"/>
      <c r="AN44" s="130"/>
      <c r="AO44" s="126"/>
      <c r="AP44" s="131"/>
      <c r="AQ44" s="932">
        <f>W44+AM44+AA44+AE44</f>
        <v>0</v>
      </c>
      <c r="AR44" s="72">
        <f>X44+AN44+AB44+AF44</f>
        <v>0</v>
      </c>
      <c r="AS44" s="72">
        <f>Y44+AO44+AC44+AG44</f>
        <v>16316</v>
      </c>
      <c r="AT44" s="925">
        <f>Z44+AP44+AD44+AH44</f>
        <v>18815</v>
      </c>
    </row>
    <row r="45" spans="1:46" ht="25.5" customHeight="1" thickBot="1">
      <c r="A45" s="82"/>
      <c r="B45" s="132" t="s">
        <v>387</v>
      </c>
      <c r="C45" s="133">
        <f>C43-C44</f>
        <v>751811</v>
      </c>
      <c r="D45" s="872">
        <f>D43-D44</f>
        <v>774402</v>
      </c>
      <c r="E45" s="862">
        <f aca="true" t="shared" si="13" ref="E45:AS45">E43-E44</f>
        <v>747133</v>
      </c>
      <c r="F45" s="133">
        <f t="shared" si="13"/>
        <v>761157</v>
      </c>
      <c r="G45" s="133">
        <f>G43-G44</f>
        <v>194260</v>
      </c>
      <c r="H45" s="872">
        <f>H43-H44</f>
        <v>199813</v>
      </c>
      <c r="I45" s="862">
        <f t="shared" si="13"/>
        <v>195102</v>
      </c>
      <c r="J45" s="133">
        <f t="shared" si="13"/>
        <v>198648</v>
      </c>
      <c r="K45" s="133">
        <f>K43-K44</f>
        <v>594936</v>
      </c>
      <c r="L45" s="133">
        <f>L43-L44</f>
        <v>634912</v>
      </c>
      <c r="M45" s="133">
        <f t="shared" si="13"/>
        <v>669647</v>
      </c>
      <c r="N45" s="133">
        <f t="shared" si="13"/>
        <v>675535</v>
      </c>
      <c r="O45" s="133">
        <f>O43-O44</f>
        <v>81409</v>
      </c>
      <c r="P45" s="872">
        <f>P43-P44</f>
        <v>102243</v>
      </c>
      <c r="Q45" s="862">
        <f t="shared" si="13"/>
        <v>72852</v>
      </c>
      <c r="R45" s="133">
        <f t="shared" si="13"/>
        <v>82906</v>
      </c>
      <c r="S45" s="133">
        <f t="shared" si="13"/>
        <v>10000</v>
      </c>
      <c r="T45" s="134">
        <f t="shared" si="13"/>
        <v>39401</v>
      </c>
      <c r="U45" s="133">
        <f t="shared" si="13"/>
        <v>44259</v>
      </c>
      <c r="V45" s="872">
        <f t="shared" si="13"/>
        <v>40211</v>
      </c>
      <c r="W45" s="862">
        <f t="shared" si="13"/>
        <v>1632416</v>
      </c>
      <c r="X45" s="872">
        <f t="shared" si="13"/>
        <v>1750771</v>
      </c>
      <c r="Y45" s="892">
        <f t="shared" si="13"/>
        <v>1728993</v>
      </c>
      <c r="Z45" s="892">
        <f t="shared" si="13"/>
        <v>1758457</v>
      </c>
      <c r="AA45" s="862">
        <f>AA43-AA44</f>
        <v>1192852</v>
      </c>
      <c r="AB45" s="872">
        <f>AB43-AB44</f>
        <v>1236252</v>
      </c>
      <c r="AC45" s="862">
        <f t="shared" si="13"/>
        <v>127594</v>
      </c>
      <c r="AD45" s="133">
        <f t="shared" si="13"/>
        <v>162976</v>
      </c>
      <c r="AE45" s="133">
        <f t="shared" si="13"/>
        <v>49860</v>
      </c>
      <c r="AF45" s="872">
        <f t="shared" si="13"/>
        <v>78625</v>
      </c>
      <c r="AG45" s="913">
        <f t="shared" si="13"/>
        <v>13000</v>
      </c>
      <c r="AH45" s="862">
        <f t="shared" si="13"/>
        <v>30689</v>
      </c>
      <c r="AI45" s="133">
        <f t="shared" si="13"/>
        <v>0</v>
      </c>
      <c r="AJ45" s="133">
        <f t="shared" si="13"/>
        <v>0</v>
      </c>
      <c r="AK45" s="133">
        <f t="shared" si="13"/>
        <v>0</v>
      </c>
      <c r="AL45" s="133">
        <f t="shared" si="13"/>
        <v>141</v>
      </c>
      <c r="AM45" s="134">
        <f t="shared" si="13"/>
        <v>207663</v>
      </c>
      <c r="AN45" s="133">
        <f t="shared" si="13"/>
        <v>197068</v>
      </c>
      <c r="AO45" s="133">
        <f t="shared" si="13"/>
        <v>136740</v>
      </c>
      <c r="AP45" s="134">
        <f t="shared" si="13"/>
        <v>87740</v>
      </c>
      <c r="AQ45" s="947">
        <f t="shared" si="13"/>
        <v>3082791</v>
      </c>
      <c r="AR45" s="948">
        <f t="shared" si="13"/>
        <v>3262716</v>
      </c>
      <c r="AS45" s="948">
        <f t="shared" si="13"/>
        <v>2006327</v>
      </c>
      <c r="AT45" s="949">
        <f>AT43-AT44</f>
        <v>2040003</v>
      </c>
    </row>
    <row r="46" spans="2:46" ht="12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7:46" ht="12.75"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</sheetData>
  <sheetProtection/>
  <mergeCells count="13">
    <mergeCell ref="AQ5:AT5"/>
    <mergeCell ref="B2:AA2"/>
    <mergeCell ref="A5:A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51"/>
  <sheetViews>
    <sheetView zoomScalePageLayoutView="0" workbookViewId="0" topLeftCell="A1">
      <selection activeCell="AX43" sqref="AX43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3" spans="24:29" ht="12.75">
      <c r="X3" s="2" t="s">
        <v>696</v>
      </c>
      <c r="Y3" s="2"/>
      <c r="Z3" s="2"/>
      <c r="AA3" s="2"/>
      <c r="AB3" s="2"/>
      <c r="AC3" s="2"/>
    </row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90"/>
      <c r="AD4" s="1090"/>
      <c r="AE4" s="1090"/>
      <c r="AF4" s="1090"/>
      <c r="AG4" s="1090"/>
      <c r="AH4" s="1090"/>
      <c r="AI4" s="1090"/>
      <c r="AJ4" s="1090"/>
      <c r="AK4" s="1090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28"/>
      <c r="AN5" s="28"/>
    </row>
    <row r="6" spans="2:40" ht="12.75">
      <c r="B6" s="1087" t="s">
        <v>161</v>
      </c>
      <c r="C6" s="1087"/>
      <c r="D6" s="1087"/>
      <c r="E6" s="1087"/>
      <c r="F6" s="1087"/>
      <c r="G6" s="1087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46"/>
      <c r="AE6" s="51"/>
      <c r="AF6" s="51"/>
      <c r="AG6" s="51"/>
      <c r="AH6" s="51"/>
      <c r="AI6" s="51"/>
      <c r="AJ6" s="51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51"/>
      <c r="AF7" s="51"/>
      <c r="AG7" s="51"/>
      <c r="AH7" s="51"/>
      <c r="AI7" s="51"/>
      <c r="AJ7" s="51"/>
      <c r="AK7" s="28"/>
      <c r="AL7" s="28"/>
      <c r="AM7" s="28"/>
      <c r="AN7" s="28"/>
    </row>
    <row r="8" spans="2:40" ht="12.7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3.5" thickBot="1">
      <c r="B10" s="28"/>
      <c r="C10" s="1091" t="s">
        <v>162</v>
      </c>
      <c r="D10" s="1091"/>
      <c r="E10" s="1091"/>
      <c r="F10" s="1091"/>
      <c r="G10" s="1091"/>
      <c r="H10" s="1091"/>
      <c r="I10" s="1091"/>
      <c r="J10" s="1091"/>
      <c r="K10" s="1091"/>
      <c r="L10" s="1091"/>
      <c r="M10" s="1091"/>
      <c r="N10" s="1091"/>
      <c r="O10" s="1091"/>
      <c r="P10" s="1091"/>
      <c r="Q10" s="1091"/>
      <c r="R10" s="1091"/>
      <c r="S10" s="1091"/>
      <c r="T10" s="1091"/>
      <c r="U10" s="1091"/>
      <c r="V10" s="1091"/>
      <c r="W10" s="1091"/>
      <c r="X10" s="1091"/>
      <c r="Y10" s="1091"/>
      <c r="Z10" s="1091"/>
      <c r="AA10" s="1091"/>
      <c r="AB10" s="1091"/>
      <c r="AC10" s="1091"/>
      <c r="AD10" s="137"/>
      <c r="AE10" s="137"/>
      <c r="AF10" s="137"/>
      <c r="AG10" s="137"/>
      <c r="AH10" s="137"/>
      <c r="AI10" s="137"/>
      <c r="AJ10" s="137"/>
      <c r="AK10" s="28"/>
      <c r="AL10" s="28"/>
      <c r="AM10" s="28"/>
      <c r="AN10" s="28"/>
      <c r="AZ10" t="s">
        <v>388</v>
      </c>
    </row>
    <row r="11" spans="1:54" ht="27.75" customHeight="1" thickBot="1">
      <c r="A11" s="58"/>
      <c r="B11" s="138"/>
      <c r="C11" s="1092" t="s">
        <v>389</v>
      </c>
      <c r="D11" s="1092"/>
      <c r="E11" s="1092"/>
      <c r="F11" s="1092"/>
      <c r="G11" s="1092" t="s">
        <v>390</v>
      </c>
      <c r="H11" s="1092"/>
      <c r="I11" s="1092"/>
      <c r="J11" s="1092"/>
      <c r="K11" s="1092" t="s">
        <v>391</v>
      </c>
      <c r="L11" s="1092"/>
      <c r="M11" s="1092"/>
      <c r="N11" s="1092"/>
      <c r="O11" s="1092" t="s">
        <v>392</v>
      </c>
      <c r="P11" s="1092"/>
      <c r="Q11" s="1092"/>
      <c r="R11" s="1092"/>
      <c r="S11" s="1092" t="s">
        <v>393</v>
      </c>
      <c r="T11" s="1092"/>
      <c r="U11" s="1092"/>
      <c r="V11" s="1092"/>
      <c r="W11" s="1092" t="s">
        <v>394</v>
      </c>
      <c r="X11" s="1092"/>
      <c r="Y11" s="1092"/>
      <c r="Z11" s="1092"/>
      <c r="AA11" s="1092" t="s">
        <v>232</v>
      </c>
      <c r="AB11" s="1092"/>
      <c r="AC11" s="1092"/>
      <c r="AD11" s="1092"/>
      <c r="AE11" s="1103" t="s">
        <v>395</v>
      </c>
      <c r="AF11" s="1103"/>
      <c r="AG11" s="1103"/>
      <c r="AH11" s="1104"/>
      <c r="AI11" s="1105" t="s">
        <v>396</v>
      </c>
      <c r="AJ11" s="1105"/>
      <c r="AK11" s="1105"/>
      <c r="AL11" s="1105"/>
      <c r="AM11" s="1099" t="s">
        <v>397</v>
      </c>
      <c r="AN11" s="1099"/>
      <c r="AO11" s="1099"/>
      <c r="AP11" s="1099"/>
      <c r="AQ11" s="1099" t="s">
        <v>536</v>
      </c>
      <c r="AR11" s="1099"/>
      <c r="AS11" s="1099"/>
      <c r="AT11" s="1106"/>
      <c r="AU11" s="1095" t="s">
        <v>398</v>
      </c>
      <c r="AV11" s="1096"/>
      <c r="AW11" s="1096"/>
      <c r="AX11" s="1097"/>
      <c r="AY11" s="1098" t="s">
        <v>399</v>
      </c>
      <c r="AZ11" s="1099"/>
      <c r="BA11" s="1099"/>
      <c r="BB11" s="1099"/>
    </row>
    <row r="12" spans="1:54" ht="24.75" customHeight="1" thickBot="1">
      <c r="A12" s="139"/>
      <c r="B12" s="138"/>
      <c r="C12" s="57" t="s">
        <v>540</v>
      </c>
      <c r="D12" s="57" t="s">
        <v>163</v>
      </c>
      <c r="E12" s="57" t="s">
        <v>151</v>
      </c>
      <c r="F12" s="57" t="s">
        <v>164</v>
      </c>
      <c r="G12" s="57" t="s">
        <v>540</v>
      </c>
      <c r="H12" s="57" t="s">
        <v>163</v>
      </c>
      <c r="I12" s="57" t="s">
        <v>151</v>
      </c>
      <c r="J12" s="57" t="s">
        <v>164</v>
      </c>
      <c r="K12" s="57" t="s">
        <v>540</v>
      </c>
      <c r="L12" s="57" t="s">
        <v>163</v>
      </c>
      <c r="M12" s="57" t="s">
        <v>151</v>
      </c>
      <c r="N12" s="57" t="s">
        <v>164</v>
      </c>
      <c r="O12" s="57" t="s">
        <v>540</v>
      </c>
      <c r="P12" s="57" t="s">
        <v>163</v>
      </c>
      <c r="Q12" s="57" t="s">
        <v>151</v>
      </c>
      <c r="R12" s="57" t="s">
        <v>164</v>
      </c>
      <c r="S12" s="57" t="s">
        <v>540</v>
      </c>
      <c r="T12" s="57" t="s">
        <v>163</v>
      </c>
      <c r="U12" s="57" t="s">
        <v>151</v>
      </c>
      <c r="V12" s="57" t="s">
        <v>164</v>
      </c>
      <c r="W12" s="57" t="s">
        <v>540</v>
      </c>
      <c r="X12" s="57" t="s">
        <v>163</v>
      </c>
      <c r="Y12" s="57" t="s">
        <v>151</v>
      </c>
      <c r="Z12" s="57" t="s">
        <v>164</v>
      </c>
      <c r="AA12" s="57" t="s">
        <v>540</v>
      </c>
      <c r="AB12" s="57" t="s">
        <v>163</v>
      </c>
      <c r="AC12" s="57" t="s">
        <v>151</v>
      </c>
      <c r="AD12" s="57" t="s">
        <v>164</v>
      </c>
      <c r="AE12" s="57" t="s">
        <v>540</v>
      </c>
      <c r="AF12" s="57" t="s">
        <v>163</v>
      </c>
      <c r="AG12" s="140" t="s">
        <v>151</v>
      </c>
      <c r="AH12" s="761" t="s">
        <v>164</v>
      </c>
      <c r="AI12" s="762" t="s">
        <v>540</v>
      </c>
      <c r="AJ12" s="762" t="s">
        <v>163</v>
      </c>
      <c r="AK12" s="762" t="s">
        <v>151</v>
      </c>
      <c r="AL12" s="762" t="s">
        <v>164</v>
      </c>
      <c r="AM12" s="762" t="s">
        <v>540</v>
      </c>
      <c r="AN12" s="762" t="s">
        <v>163</v>
      </c>
      <c r="AO12" s="762" t="s">
        <v>151</v>
      </c>
      <c r="AP12" s="762" t="s">
        <v>164</v>
      </c>
      <c r="AQ12" s="762" t="s">
        <v>540</v>
      </c>
      <c r="AR12" s="762" t="s">
        <v>163</v>
      </c>
      <c r="AS12" s="762" t="s">
        <v>151</v>
      </c>
      <c r="AT12" s="988" t="s">
        <v>164</v>
      </c>
      <c r="AU12" s="761" t="s">
        <v>540</v>
      </c>
      <c r="AV12" s="762" t="s">
        <v>163</v>
      </c>
      <c r="AW12" s="762" t="s">
        <v>151</v>
      </c>
      <c r="AX12" s="763" t="s">
        <v>164</v>
      </c>
      <c r="AY12" s="989" t="s">
        <v>540</v>
      </c>
      <c r="AZ12" s="762" t="s">
        <v>163</v>
      </c>
      <c r="BA12" s="762" t="s">
        <v>151</v>
      </c>
      <c r="BB12" s="763" t="s">
        <v>164</v>
      </c>
    </row>
    <row r="13" spans="1:54" ht="15" customHeight="1">
      <c r="A13" s="58"/>
      <c r="B13" s="138"/>
      <c r="C13" s="141"/>
      <c r="D13" s="775"/>
      <c r="E13" s="770"/>
      <c r="F13" s="141"/>
      <c r="G13" s="141"/>
      <c r="H13" s="141"/>
      <c r="I13" s="141"/>
      <c r="J13" s="141"/>
      <c r="K13" s="141"/>
      <c r="L13" s="775"/>
      <c r="M13" s="770"/>
      <c r="N13" s="141"/>
      <c r="O13" s="141"/>
      <c r="P13" s="775"/>
      <c r="Q13" s="770"/>
      <c r="R13" s="141"/>
      <c r="S13" s="141"/>
      <c r="T13" s="141"/>
      <c r="U13" s="141"/>
      <c r="V13" s="141"/>
      <c r="W13" s="141"/>
      <c r="X13" s="775"/>
      <c r="Y13" s="770"/>
      <c r="Z13" s="141"/>
      <c r="AA13" s="141"/>
      <c r="AB13" s="142"/>
      <c r="AC13" s="142"/>
      <c r="AD13" s="142"/>
      <c r="AE13" s="142"/>
      <c r="AF13" s="142"/>
      <c r="AG13" s="140"/>
      <c r="AH13" s="764"/>
      <c r="AI13" s="773"/>
      <c r="AJ13" s="144"/>
      <c r="AK13" s="144"/>
      <c r="AL13" s="143"/>
      <c r="AM13" s="144"/>
      <c r="AN13" s="144"/>
      <c r="AO13" s="144"/>
      <c r="AP13" s="145"/>
      <c r="AQ13" s="764"/>
      <c r="AR13" s="767"/>
      <c r="AS13" s="767"/>
      <c r="AT13" s="145"/>
      <c r="AU13" s="997"/>
      <c r="AV13" s="764"/>
      <c r="AW13" s="767"/>
      <c r="AX13" s="998"/>
      <c r="AY13" s="773"/>
      <c r="AZ13" s="826"/>
      <c r="BA13" s="767"/>
      <c r="BB13" s="146"/>
    </row>
    <row r="14" spans="1:54" ht="15" customHeight="1">
      <c r="A14" s="65" t="s">
        <v>365</v>
      </c>
      <c r="B14" s="147" t="s">
        <v>366</v>
      </c>
      <c r="C14" s="148">
        <v>118648</v>
      </c>
      <c r="D14" s="776">
        <v>140035</v>
      </c>
      <c r="E14" s="186">
        <v>123947</v>
      </c>
      <c r="F14" s="148">
        <v>123947</v>
      </c>
      <c r="G14" s="148"/>
      <c r="H14" s="148"/>
      <c r="I14" s="148"/>
      <c r="J14" s="148"/>
      <c r="K14" s="148">
        <v>472468</v>
      </c>
      <c r="L14" s="776">
        <v>486440</v>
      </c>
      <c r="M14" s="186">
        <v>540912</v>
      </c>
      <c r="N14" s="148">
        <v>540912</v>
      </c>
      <c r="O14" s="148"/>
      <c r="P14" s="776"/>
      <c r="Q14" s="186"/>
      <c r="R14" s="148"/>
      <c r="S14" s="148"/>
      <c r="T14" s="148"/>
      <c r="U14" s="148"/>
      <c r="V14" s="148"/>
      <c r="W14" s="148"/>
      <c r="X14" s="776">
        <v>2220</v>
      </c>
      <c r="Y14" s="186"/>
      <c r="Z14" s="148"/>
      <c r="AA14" s="148"/>
      <c r="AB14" s="149"/>
      <c r="AC14" s="149"/>
      <c r="AD14" s="150"/>
      <c r="AE14" s="151"/>
      <c r="AF14" s="776">
        <v>48232</v>
      </c>
      <c r="AG14" s="186"/>
      <c r="AH14" s="788"/>
      <c r="AI14" s="186"/>
      <c r="AJ14" s="148"/>
      <c r="AK14" s="148"/>
      <c r="AL14" s="149"/>
      <c r="AM14" s="153">
        <f>C14+G14+K14+O14+S14+W14+AA14+AE14+AI14</f>
        <v>591116</v>
      </c>
      <c r="AN14" s="153">
        <f>D14+H14+L14+P14+T14+X14+AB14+AF14+AJ14</f>
        <v>676927</v>
      </c>
      <c r="AO14" s="153">
        <f>E14+I14+M14+Q14+U14+Y14+AC14+AG14+AK14</f>
        <v>664859</v>
      </c>
      <c r="AP14" s="153">
        <f>F14+J14+N14+R14+V14+Z14+AD14+AH14+AL14</f>
        <v>664859</v>
      </c>
      <c r="AQ14" s="776"/>
      <c r="AR14" s="789"/>
      <c r="AS14" s="789">
        <v>16316</v>
      </c>
      <c r="AT14" s="152">
        <v>18815</v>
      </c>
      <c r="AU14" s="999">
        <f>AM14+AQ14</f>
        <v>591116</v>
      </c>
      <c r="AV14" s="768">
        <f>AN14+AR14</f>
        <v>676927</v>
      </c>
      <c r="AW14" s="768">
        <f>AO14+AS14</f>
        <v>681175</v>
      </c>
      <c r="AX14" s="1000">
        <f>AP14+AT14</f>
        <v>683674</v>
      </c>
      <c r="AY14" s="824"/>
      <c r="AZ14" s="798"/>
      <c r="BA14" s="768"/>
      <c r="BB14" s="155"/>
    </row>
    <row r="15" spans="1:54" ht="15" customHeight="1" thickBot="1">
      <c r="A15" s="73"/>
      <c r="B15" s="113"/>
      <c r="C15" s="156"/>
      <c r="D15" s="777"/>
      <c r="E15" s="771"/>
      <c r="F15" s="156"/>
      <c r="G15" s="156"/>
      <c r="H15" s="156"/>
      <c r="I15" s="156"/>
      <c r="J15" s="156"/>
      <c r="K15" s="156"/>
      <c r="L15" s="777"/>
      <c r="M15" s="771"/>
      <c r="N15" s="156"/>
      <c r="O15" s="156"/>
      <c r="P15" s="777"/>
      <c r="Q15" s="771"/>
      <c r="R15" s="156"/>
      <c r="S15" s="156"/>
      <c r="T15" s="156"/>
      <c r="U15" s="156"/>
      <c r="V15" s="156"/>
      <c r="W15" s="156"/>
      <c r="X15" s="777"/>
      <c r="Y15" s="771"/>
      <c r="Z15" s="156"/>
      <c r="AA15" s="156"/>
      <c r="AB15" s="150"/>
      <c r="AC15" s="150"/>
      <c r="AD15" s="150"/>
      <c r="AE15" s="157"/>
      <c r="AF15" s="158"/>
      <c r="AG15" s="156"/>
      <c r="AH15" s="804"/>
      <c r="AI15" s="771"/>
      <c r="AJ15" s="156"/>
      <c r="AK15" s="156"/>
      <c r="AL15" s="150"/>
      <c r="AM15" s="159"/>
      <c r="AN15" s="159"/>
      <c r="AO15" s="159"/>
      <c r="AP15" s="160"/>
      <c r="AQ15" s="777"/>
      <c r="AR15" s="811"/>
      <c r="AS15" s="811"/>
      <c r="AT15" s="158"/>
      <c r="AU15" s="1001"/>
      <c r="AV15" s="766"/>
      <c r="AW15" s="769"/>
      <c r="AX15" s="1002"/>
      <c r="AY15" s="990"/>
      <c r="AZ15" s="796"/>
      <c r="BA15" s="828"/>
      <c r="BB15" s="162"/>
    </row>
    <row r="16" spans="1:54" ht="20.25" customHeight="1" thickBot="1">
      <c r="A16" s="163"/>
      <c r="B16" s="164" t="s">
        <v>400</v>
      </c>
      <c r="C16" s="165">
        <f aca="true" t="shared" si="0" ref="C16:BB16">SUM(C14:C15)</f>
        <v>118648</v>
      </c>
      <c r="D16" s="778">
        <f t="shared" si="0"/>
        <v>140035</v>
      </c>
      <c r="E16" s="772">
        <f t="shared" si="0"/>
        <v>123947</v>
      </c>
      <c r="F16" s="165">
        <f t="shared" si="0"/>
        <v>123947</v>
      </c>
      <c r="G16" s="165">
        <f t="shared" si="0"/>
        <v>0</v>
      </c>
      <c r="H16" s="165">
        <f t="shared" si="0"/>
        <v>0</v>
      </c>
      <c r="I16" s="165">
        <f t="shared" si="0"/>
        <v>0</v>
      </c>
      <c r="J16" s="165">
        <f t="shared" si="0"/>
        <v>0</v>
      </c>
      <c r="K16" s="165">
        <f t="shared" si="0"/>
        <v>472468</v>
      </c>
      <c r="L16" s="778">
        <f t="shared" si="0"/>
        <v>486440</v>
      </c>
      <c r="M16" s="772">
        <f t="shared" si="0"/>
        <v>540912</v>
      </c>
      <c r="N16" s="165">
        <f t="shared" si="0"/>
        <v>540912</v>
      </c>
      <c r="O16" s="165">
        <f t="shared" si="0"/>
        <v>0</v>
      </c>
      <c r="P16" s="778">
        <f t="shared" si="0"/>
        <v>0</v>
      </c>
      <c r="Q16" s="772">
        <f t="shared" si="0"/>
        <v>0</v>
      </c>
      <c r="R16" s="165">
        <f t="shared" si="0"/>
        <v>0</v>
      </c>
      <c r="S16" s="165">
        <f t="shared" si="0"/>
        <v>0</v>
      </c>
      <c r="T16" s="165">
        <f t="shared" si="0"/>
        <v>0</v>
      </c>
      <c r="U16" s="165">
        <f>SUM(U14:U15)</f>
        <v>0</v>
      </c>
      <c r="V16" s="165">
        <f>SUM(V14:V15)</f>
        <v>0</v>
      </c>
      <c r="W16" s="165">
        <f t="shared" si="0"/>
        <v>0</v>
      </c>
      <c r="X16" s="778">
        <f t="shared" si="0"/>
        <v>2220</v>
      </c>
      <c r="Y16" s="772">
        <f t="shared" si="0"/>
        <v>0</v>
      </c>
      <c r="Z16" s="165">
        <f t="shared" si="0"/>
        <v>0</v>
      </c>
      <c r="AA16" s="165">
        <f t="shared" si="0"/>
        <v>0</v>
      </c>
      <c r="AB16" s="165">
        <f t="shared" si="0"/>
        <v>0</v>
      </c>
      <c r="AC16" s="165">
        <f t="shared" si="0"/>
        <v>0</v>
      </c>
      <c r="AD16" s="165">
        <f t="shared" si="0"/>
        <v>0</v>
      </c>
      <c r="AE16" s="166">
        <f t="shared" si="0"/>
        <v>0</v>
      </c>
      <c r="AF16" s="778">
        <f t="shared" si="0"/>
        <v>48232</v>
      </c>
      <c r="AG16" s="812">
        <f t="shared" si="0"/>
        <v>0</v>
      </c>
      <c r="AH16" s="800">
        <f t="shared" si="0"/>
        <v>0</v>
      </c>
      <c r="AI16" s="196">
        <f t="shared" si="0"/>
        <v>0</v>
      </c>
      <c r="AJ16" s="778">
        <f t="shared" si="0"/>
        <v>0</v>
      </c>
      <c r="AK16" s="812">
        <f t="shared" si="0"/>
        <v>0</v>
      </c>
      <c r="AL16" s="196">
        <f t="shared" si="0"/>
        <v>0</v>
      </c>
      <c r="AM16" s="168">
        <f>SUM(AM14:AM15)</f>
        <v>591116</v>
      </c>
      <c r="AN16" s="165">
        <f t="shared" si="0"/>
        <v>676927</v>
      </c>
      <c r="AO16" s="778">
        <f t="shared" si="0"/>
        <v>664859</v>
      </c>
      <c r="AP16" s="812">
        <f t="shared" si="0"/>
        <v>664859</v>
      </c>
      <c r="AQ16" s="800">
        <f t="shared" si="0"/>
        <v>0</v>
      </c>
      <c r="AR16" s="812">
        <f t="shared" si="0"/>
        <v>0</v>
      </c>
      <c r="AS16" s="812">
        <f t="shared" si="0"/>
        <v>16316</v>
      </c>
      <c r="AT16" s="196">
        <f t="shared" si="0"/>
        <v>18815</v>
      </c>
      <c r="AU16" s="1003">
        <f t="shared" si="0"/>
        <v>591116</v>
      </c>
      <c r="AV16" s="166">
        <f t="shared" si="0"/>
        <v>676927</v>
      </c>
      <c r="AW16" s="166">
        <f t="shared" si="0"/>
        <v>681175</v>
      </c>
      <c r="AX16" s="1004">
        <f>SUM(AX14:AX15)</f>
        <v>683674</v>
      </c>
      <c r="AY16" s="800">
        <f t="shared" si="0"/>
        <v>0</v>
      </c>
      <c r="AZ16" s="800">
        <f t="shared" si="0"/>
        <v>0</v>
      </c>
      <c r="BA16" s="812">
        <f t="shared" si="0"/>
        <v>0</v>
      </c>
      <c r="BB16" s="169">
        <f t="shared" si="0"/>
        <v>0</v>
      </c>
    </row>
    <row r="17" spans="1:54" ht="15" customHeight="1">
      <c r="A17" s="88"/>
      <c r="B17" s="170"/>
      <c r="C17" s="144"/>
      <c r="D17" s="779"/>
      <c r="E17" s="773"/>
      <c r="F17" s="144"/>
      <c r="G17" s="144"/>
      <c r="H17" s="144"/>
      <c r="I17" s="144"/>
      <c r="J17" s="144"/>
      <c r="K17" s="144"/>
      <c r="L17" s="779"/>
      <c r="M17" s="773"/>
      <c r="N17" s="144"/>
      <c r="O17" s="144"/>
      <c r="P17" s="779"/>
      <c r="Q17" s="773"/>
      <c r="R17" s="144"/>
      <c r="S17" s="144"/>
      <c r="T17" s="144"/>
      <c r="U17" s="144"/>
      <c r="V17" s="144"/>
      <c r="W17" s="144"/>
      <c r="X17" s="779"/>
      <c r="Y17" s="773"/>
      <c r="Z17" s="143"/>
      <c r="AA17" s="143"/>
      <c r="AB17" s="143"/>
      <c r="AC17" s="143"/>
      <c r="AD17" s="143"/>
      <c r="AE17" s="141"/>
      <c r="AF17" s="171"/>
      <c r="AG17" s="144"/>
      <c r="AH17" s="845"/>
      <c r="AI17" s="773"/>
      <c r="AJ17" s="779"/>
      <c r="AK17" s="813"/>
      <c r="AL17" s="145"/>
      <c r="AM17" s="144"/>
      <c r="AN17" s="144"/>
      <c r="AO17" s="144"/>
      <c r="AP17" s="775"/>
      <c r="AQ17" s="823"/>
      <c r="AR17" s="813"/>
      <c r="AS17" s="813"/>
      <c r="AT17" s="145"/>
      <c r="AU17" s="997"/>
      <c r="AV17" s="144"/>
      <c r="AW17" s="144"/>
      <c r="AX17" s="998"/>
      <c r="AY17" s="770"/>
      <c r="AZ17" s="823"/>
      <c r="BA17" s="813"/>
      <c r="BB17" s="146"/>
    </row>
    <row r="18" spans="1:54" ht="15" customHeight="1">
      <c r="A18" s="110" t="s">
        <v>367</v>
      </c>
      <c r="B18" s="172" t="s">
        <v>101</v>
      </c>
      <c r="C18" s="173">
        <v>6963</v>
      </c>
      <c r="D18" s="780">
        <v>6243</v>
      </c>
      <c r="E18" s="774">
        <v>6915</v>
      </c>
      <c r="F18" s="774">
        <v>6915</v>
      </c>
      <c r="G18" s="173"/>
      <c r="H18" s="173"/>
      <c r="I18" s="173"/>
      <c r="J18" s="173"/>
      <c r="K18" s="173"/>
      <c r="L18" s="780">
        <v>50</v>
      </c>
      <c r="M18" s="774"/>
      <c r="N18" s="173"/>
      <c r="O18" s="173"/>
      <c r="P18" s="780"/>
      <c r="Q18" s="774"/>
      <c r="R18" s="173"/>
      <c r="S18" s="173"/>
      <c r="T18" s="173"/>
      <c r="U18" s="173"/>
      <c r="V18" s="173"/>
      <c r="W18" s="173"/>
      <c r="X18" s="780"/>
      <c r="Y18" s="774"/>
      <c r="Z18" s="174"/>
      <c r="AA18" s="174"/>
      <c r="AB18" s="174"/>
      <c r="AC18" s="174"/>
      <c r="AD18" s="174"/>
      <c r="AE18" s="148"/>
      <c r="AF18" s="149"/>
      <c r="AG18" s="174"/>
      <c r="AH18" s="776"/>
      <c r="AI18" s="186"/>
      <c r="AJ18" s="776"/>
      <c r="AK18" s="789"/>
      <c r="AL18" s="152"/>
      <c r="AM18" s="153">
        <f>C18+G18+K18+O18+S18+W18+AA18+AE18+AI18</f>
        <v>6963</v>
      </c>
      <c r="AN18" s="153">
        <f>D18+H18+L18+P18+T18+X18+AB18+AF18+AJ18</f>
        <v>6293</v>
      </c>
      <c r="AO18" s="153">
        <f>E18+I18+M18+Q18+U18+Y18+AC18+AG18+AK18</f>
        <v>6915</v>
      </c>
      <c r="AP18" s="765">
        <f>F18+J18+N18+R18+V18+Z18+AD18+AH18+AL18</f>
        <v>6915</v>
      </c>
      <c r="AQ18" s="802"/>
      <c r="AR18" s="814"/>
      <c r="AS18" s="814"/>
      <c r="AT18" s="175"/>
      <c r="AU18" s="1005">
        <f>AM18+AQ18</f>
        <v>6963</v>
      </c>
      <c r="AV18" s="153">
        <f>AN18+AR18</f>
        <v>6293</v>
      </c>
      <c r="AW18" s="176">
        <f>AO18+AS18</f>
        <v>6915</v>
      </c>
      <c r="AX18" s="1006">
        <f>AP18+AT18</f>
        <v>6915</v>
      </c>
      <c r="AY18" s="798">
        <f>i_kiad_!AQ12-AU18</f>
        <v>71922</v>
      </c>
      <c r="AZ18" s="797">
        <f>i_kiad_!AR12-AV18</f>
        <v>74606</v>
      </c>
      <c r="BA18" s="817">
        <f>i_kiad_!AS12-AW18</f>
        <v>71820</v>
      </c>
      <c r="BB18" s="177">
        <f>i_kiad_!AT12-AX18</f>
        <v>72625</v>
      </c>
    </row>
    <row r="19" spans="1:54" ht="15" customHeight="1">
      <c r="A19" s="110"/>
      <c r="B19" s="172"/>
      <c r="C19" s="173"/>
      <c r="D19" s="776"/>
      <c r="E19" s="774"/>
      <c r="F19" s="774"/>
      <c r="G19" s="173"/>
      <c r="H19" s="173"/>
      <c r="I19" s="173"/>
      <c r="J19" s="173"/>
      <c r="K19" s="148"/>
      <c r="L19" s="776"/>
      <c r="M19" s="186"/>
      <c r="N19" s="148"/>
      <c r="O19" s="173"/>
      <c r="P19" s="776"/>
      <c r="Q19" s="774"/>
      <c r="R19" s="173"/>
      <c r="S19" s="173"/>
      <c r="T19" s="173"/>
      <c r="U19" s="173"/>
      <c r="V19" s="173"/>
      <c r="W19" s="173"/>
      <c r="X19" s="780"/>
      <c r="Y19" s="774"/>
      <c r="Z19" s="174"/>
      <c r="AA19" s="174"/>
      <c r="AB19" s="174"/>
      <c r="AC19" s="174"/>
      <c r="AD19" s="174"/>
      <c r="AE19" s="148"/>
      <c r="AF19" s="149"/>
      <c r="AG19" s="149"/>
      <c r="AH19" s="776"/>
      <c r="AI19" s="186"/>
      <c r="AJ19" s="776"/>
      <c r="AK19" s="789"/>
      <c r="AL19" s="152"/>
      <c r="AM19" s="178"/>
      <c r="AN19" s="153"/>
      <c r="AO19" s="153"/>
      <c r="AP19" s="793"/>
      <c r="AQ19" s="802"/>
      <c r="AR19" s="814"/>
      <c r="AS19" s="814"/>
      <c r="AT19" s="175"/>
      <c r="AU19" s="1005"/>
      <c r="AV19" s="153"/>
      <c r="AW19" s="176"/>
      <c r="AX19" s="1007"/>
      <c r="AY19" s="797"/>
      <c r="AZ19" s="797"/>
      <c r="BA19" s="817"/>
      <c r="BB19" s="177"/>
    </row>
    <row r="20" spans="1:54" ht="15" customHeight="1">
      <c r="A20" s="65" t="s">
        <v>368</v>
      </c>
      <c r="B20" s="180" t="s">
        <v>369</v>
      </c>
      <c r="C20" s="148">
        <v>19472</v>
      </c>
      <c r="D20" s="776">
        <v>14651</v>
      </c>
      <c r="E20" s="186">
        <v>24750</v>
      </c>
      <c r="F20" s="186">
        <v>24750</v>
      </c>
      <c r="G20" s="148"/>
      <c r="H20" s="148"/>
      <c r="I20" s="148"/>
      <c r="J20" s="148"/>
      <c r="K20" s="148"/>
      <c r="L20" s="776"/>
      <c r="M20" s="186"/>
      <c r="N20" s="148"/>
      <c r="O20" s="148"/>
      <c r="P20" s="776"/>
      <c r="Q20" s="186"/>
      <c r="R20" s="148"/>
      <c r="S20" s="148"/>
      <c r="T20" s="148"/>
      <c r="U20" s="148"/>
      <c r="V20" s="148"/>
      <c r="W20" s="148"/>
      <c r="X20" s="776"/>
      <c r="Y20" s="186"/>
      <c r="Z20" s="149"/>
      <c r="AA20" s="149"/>
      <c r="AB20" s="149"/>
      <c r="AC20" s="149"/>
      <c r="AD20" s="149"/>
      <c r="AE20" s="148"/>
      <c r="AF20" s="149"/>
      <c r="AG20" s="149"/>
      <c r="AH20" s="776"/>
      <c r="AI20" s="186"/>
      <c r="AJ20" s="776"/>
      <c r="AK20" s="789"/>
      <c r="AL20" s="152"/>
      <c r="AM20" s="153">
        <f>C20+G20+K20+O20+S20+W20+AA20+AE20+AI20</f>
        <v>19472</v>
      </c>
      <c r="AN20" s="153">
        <f>D20+H20+L20+P20+T20+X20+AB20+AF20+AJ20</f>
        <v>14651</v>
      </c>
      <c r="AO20" s="153">
        <f>E20+I20+M20+Q20+U20+Y20+AC20+AG20+AK20</f>
        <v>24750</v>
      </c>
      <c r="AP20" s="765">
        <f>F20+J20+N20+R20+V20+Z20+AD20+AH20+AL20</f>
        <v>24750</v>
      </c>
      <c r="AQ20" s="802"/>
      <c r="AR20" s="814"/>
      <c r="AS20" s="814"/>
      <c r="AT20" s="175"/>
      <c r="AU20" s="1005">
        <f>AM20+AQ20</f>
        <v>19472</v>
      </c>
      <c r="AV20" s="153">
        <f>AN20+AR20</f>
        <v>14651</v>
      </c>
      <c r="AW20" s="176">
        <f>AO20+AS20</f>
        <v>24750</v>
      </c>
      <c r="AX20" s="1006">
        <f>AP20+AT20</f>
        <v>24750</v>
      </c>
      <c r="AY20" s="797">
        <f>i_kiad_!AQ14-AU20</f>
        <v>191416</v>
      </c>
      <c r="AZ20" s="797">
        <f>i_kiad_!AR14-AV20</f>
        <v>202086</v>
      </c>
      <c r="BA20" s="817">
        <f>i_kiad_!AS14-AW20</f>
        <v>180923</v>
      </c>
      <c r="BB20" s="177">
        <f>i_kiad_!AT14-AX20</f>
        <v>184318</v>
      </c>
    </row>
    <row r="21" spans="1:54" ht="15" customHeight="1">
      <c r="A21" s="65"/>
      <c r="B21" s="180"/>
      <c r="C21" s="148"/>
      <c r="D21" s="776"/>
      <c r="E21" s="186"/>
      <c r="F21" s="186"/>
      <c r="G21" s="148"/>
      <c r="H21" s="148"/>
      <c r="I21" s="148"/>
      <c r="J21" s="148"/>
      <c r="K21" s="148"/>
      <c r="L21" s="776"/>
      <c r="M21" s="186"/>
      <c r="N21" s="148"/>
      <c r="O21" s="148"/>
      <c r="P21" s="776"/>
      <c r="Q21" s="186"/>
      <c r="R21" s="148"/>
      <c r="S21" s="148"/>
      <c r="T21" s="148"/>
      <c r="U21" s="148"/>
      <c r="V21" s="148"/>
      <c r="W21" s="148"/>
      <c r="X21" s="776"/>
      <c r="Y21" s="186"/>
      <c r="Z21" s="149"/>
      <c r="AA21" s="149"/>
      <c r="AB21" s="149"/>
      <c r="AC21" s="149"/>
      <c r="AD21" s="149"/>
      <c r="AE21" s="148"/>
      <c r="AF21" s="149"/>
      <c r="AG21" s="149"/>
      <c r="AH21" s="776"/>
      <c r="AI21" s="186"/>
      <c r="AJ21" s="776"/>
      <c r="AK21" s="789"/>
      <c r="AL21" s="152"/>
      <c r="AM21" s="178"/>
      <c r="AN21" s="153"/>
      <c r="AO21" s="153"/>
      <c r="AP21" s="793"/>
      <c r="AQ21" s="802"/>
      <c r="AR21" s="814"/>
      <c r="AS21" s="814"/>
      <c r="AT21" s="175"/>
      <c r="AU21" s="1005"/>
      <c r="AV21" s="153"/>
      <c r="AW21" s="176"/>
      <c r="AX21" s="1007"/>
      <c r="AY21" s="797"/>
      <c r="AZ21" s="797"/>
      <c r="BA21" s="817"/>
      <c r="BB21" s="177"/>
    </row>
    <row r="22" spans="1:54" ht="15" customHeight="1">
      <c r="A22" s="65" t="s">
        <v>370</v>
      </c>
      <c r="B22" s="180" t="s">
        <v>371</v>
      </c>
      <c r="C22" s="148">
        <v>2722</v>
      </c>
      <c r="D22" s="776">
        <v>2722</v>
      </c>
      <c r="E22" s="186">
        <v>1275</v>
      </c>
      <c r="F22" s="186">
        <v>1275</v>
      </c>
      <c r="G22" s="148"/>
      <c r="H22" s="148"/>
      <c r="I22" s="148"/>
      <c r="J22" s="148"/>
      <c r="K22" s="178"/>
      <c r="L22" s="832"/>
      <c r="M22" s="547"/>
      <c r="N22" s="178"/>
      <c r="O22" s="148"/>
      <c r="P22" s="776"/>
      <c r="Q22" s="186"/>
      <c r="R22" s="148"/>
      <c r="S22" s="148"/>
      <c r="T22" s="148"/>
      <c r="U22" s="148"/>
      <c r="V22" s="148"/>
      <c r="W22" s="148"/>
      <c r="X22" s="776"/>
      <c r="Y22" s="186"/>
      <c r="Z22" s="149"/>
      <c r="AA22" s="149"/>
      <c r="AB22" s="149"/>
      <c r="AC22" s="149"/>
      <c r="AD22" s="149"/>
      <c r="AE22" s="148"/>
      <c r="AF22" s="149"/>
      <c r="AG22" s="149"/>
      <c r="AH22" s="776"/>
      <c r="AI22" s="186"/>
      <c r="AJ22" s="776"/>
      <c r="AK22" s="789"/>
      <c r="AL22" s="152"/>
      <c r="AM22" s="153">
        <f>C22+G22+K22+O22+S22+W22+AA22+AE22+AI22</f>
        <v>2722</v>
      </c>
      <c r="AN22" s="153">
        <f>D22+H22+L22+P22+T22+X22+AB22+AF22+AJ22</f>
        <v>2722</v>
      </c>
      <c r="AO22" s="153">
        <f>E22+I22+M22+Q22+U22+Y22+AC22+AG22+AK22</f>
        <v>1275</v>
      </c>
      <c r="AP22" s="765">
        <f>F22+J22+N22+R22+V22+Z22+AD22+AH22+AL22</f>
        <v>1275</v>
      </c>
      <c r="AQ22" s="802"/>
      <c r="AR22" s="814"/>
      <c r="AS22" s="814"/>
      <c r="AT22" s="175"/>
      <c r="AU22" s="1005">
        <f>AM22+AQ22</f>
        <v>2722</v>
      </c>
      <c r="AV22" s="153">
        <f>AN22+AR22</f>
        <v>2722</v>
      </c>
      <c r="AW22" s="176">
        <f>AO22+AS22</f>
        <v>1275</v>
      </c>
      <c r="AX22" s="1006">
        <f>AP22+AT22</f>
        <v>1275</v>
      </c>
      <c r="AY22" s="797">
        <f>i_kiad_!AQ16-AU22</f>
        <v>85960</v>
      </c>
      <c r="AZ22" s="797">
        <f>i_kiad_!AR16-AV22</f>
        <v>94985</v>
      </c>
      <c r="BA22" s="817">
        <f>i_kiad_!AS16-AW22</f>
        <v>83908</v>
      </c>
      <c r="BB22" s="177">
        <f>i_kiad_!AT16-AX22</f>
        <v>85261</v>
      </c>
    </row>
    <row r="23" spans="1:54" ht="15" customHeight="1">
      <c r="A23" s="65"/>
      <c r="B23" s="180"/>
      <c r="C23" s="148"/>
      <c r="D23" s="776"/>
      <c r="E23" s="186"/>
      <c r="F23" s="186"/>
      <c r="G23" s="148"/>
      <c r="H23" s="148"/>
      <c r="I23" s="148"/>
      <c r="J23" s="148"/>
      <c r="K23" s="178"/>
      <c r="L23" s="832"/>
      <c r="M23" s="547"/>
      <c r="N23" s="178"/>
      <c r="O23" s="148"/>
      <c r="P23" s="776"/>
      <c r="Q23" s="186"/>
      <c r="R23" s="148"/>
      <c r="S23" s="148"/>
      <c r="T23" s="148"/>
      <c r="U23" s="148"/>
      <c r="V23" s="148"/>
      <c r="W23" s="148"/>
      <c r="X23" s="776"/>
      <c r="Y23" s="186"/>
      <c r="Z23" s="149"/>
      <c r="AA23" s="149"/>
      <c r="AB23" s="149"/>
      <c r="AC23" s="149"/>
      <c r="AD23" s="149"/>
      <c r="AE23" s="148"/>
      <c r="AF23" s="149"/>
      <c r="AG23" s="149"/>
      <c r="AH23" s="776"/>
      <c r="AI23" s="186"/>
      <c r="AJ23" s="776"/>
      <c r="AK23" s="789"/>
      <c r="AL23" s="152"/>
      <c r="AM23" s="153"/>
      <c r="AN23" s="153"/>
      <c r="AO23" s="153"/>
      <c r="AP23" s="765"/>
      <c r="AQ23" s="802"/>
      <c r="AR23" s="814"/>
      <c r="AS23" s="814"/>
      <c r="AT23" s="175"/>
      <c r="AU23" s="1005"/>
      <c r="AV23" s="153"/>
      <c r="AW23" s="176"/>
      <c r="AX23" s="1007"/>
      <c r="AY23" s="797"/>
      <c r="AZ23" s="797"/>
      <c r="BA23" s="817"/>
      <c r="BB23" s="177"/>
    </row>
    <row r="24" spans="1:54" ht="15" customHeight="1">
      <c r="A24" s="110" t="s">
        <v>372</v>
      </c>
      <c r="B24" s="170" t="s">
        <v>376</v>
      </c>
      <c r="C24" s="173">
        <v>3468</v>
      </c>
      <c r="D24" s="780">
        <v>3468</v>
      </c>
      <c r="E24" s="774">
        <v>2758</v>
      </c>
      <c r="F24" s="774">
        <v>2868</v>
      </c>
      <c r="G24" s="173"/>
      <c r="H24" s="173"/>
      <c r="I24" s="173"/>
      <c r="J24" s="173"/>
      <c r="K24" s="148"/>
      <c r="L24" s="776">
        <v>11713</v>
      </c>
      <c r="M24" s="186"/>
      <c r="N24" s="148"/>
      <c r="O24" s="173">
        <v>4000</v>
      </c>
      <c r="P24" s="780">
        <v>8797</v>
      </c>
      <c r="Q24" s="774">
        <v>12978</v>
      </c>
      <c r="R24" s="774">
        <v>12978</v>
      </c>
      <c r="S24" s="173"/>
      <c r="T24" s="173"/>
      <c r="U24" s="173"/>
      <c r="V24" s="173"/>
      <c r="W24" s="173"/>
      <c r="X24" s="780"/>
      <c r="Y24" s="774">
        <v>550</v>
      </c>
      <c r="Z24" s="174">
        <v>440</v>
      </c>
      <c r="AA24" s="174"/>
      <c r="AB24" s="174"/>
      <c r="AC24" s="174"/>
      <c r="AD24" s="174"/>
      <c r="AE24" s="148"/>
      <c r="AF24" s="149"/>
      <c r="AG24" s="149"/>
      <c r="AH24" s="776"/>
      <c r="AI24" s="186"/>
      <c r="AJ24" s="776"/>
      <c r="AK24" s="789"/>
      <c r="AL24" s="152"/>
      <c r="AM24" s="153">
        <f>C24+G24+K24+O24+S24+W24+AA24+AE24+AI24</f>
        <v>7468</v>
      </c>
      <c r="AN24" s="153">
        <f>D24+H24+L24+P24+T24+X24+AB24+AF24+AJ24</f>
        <v>23978</v>
      </c>
      <c r="AO24" s="153">
        <f>E24+I24+M24+Q24+U24+Y24+AC24+AG24+AK24</f>
        <v>16286</v>
      </c>
      <c r="AP24" s="765">
        <f>F24+J24+N24+R24+V24+Z24+AD24+AH24+AL24</f>
        <v>16286</v>
      </c>
      <c r="AQ24" s="802"/>
      <c r="AR24" s="814"/>
      <c r="AS24" s="814"/>
      <c r="AT24" s="175"/>
      <c r="AU24" s="1005">
        <f>AM24+AQ24</f>
        <v>7468</v>
      </c>
      <c r="AV24" s="153">
        <f>AN24+AR24</f>
        <v>23978</v>
      </c>
      <c r="AW24" s="176">
        <f>AO24+AS24</f>
        <v>16286</v>
      </c>
      <c r="AX24" s="1006">
        <f>AP24+AT24</f>
        <v>16286</v>
      </c>
      <c r="AY24" s="797">
        <f>i_kiad_!AQ18-AU24</f>
        <v>103925</v>
      </c>
      <c r="AZ24" s="797">
        <f>i_kiad_!AR18-AV24</f>
        <v>104580</v>
      </c>
      <c r="BA24" s="817">
        <f>i_kiad_!AS18-AW24</f>
        <v>89011</v>
      </c>
      <c r="BB24" s="177">
        <f>i_kiad_!AT18-AX24</f>
        <v>90012</v>
      </c>
    </row>
    <row r="25" spans="1:54" ht="15" customHeight="1">
      <c r="A25" s="65"/>
      <c r="B25" s="180"/>
      <c r="C25" s="148"/>
      <c r="D25" s="776"/>
      <c r="E25" s="186"/>
      <c r="F25" s="148"/>
      <c r="G25" s="148"/>
      <c r="H25" s="148"/>
      <c r="I25" s="148"/>
      <c r="J25" s="148"/>
      <c r="K25" s="178"/>
      <c r="L25" s="832"/>
      <c r="M25" s="547"/>
      <c r="N25" s="178"/>
      <c r="O25" s="148"/>
      <c r="P25" s="776"/>
      <c r="Q25" s="186"/>
      <c r="R25" s="148"/>
      <c r="S25" s="148"/>
      <c r="T25" s="148"/>
      <c r="U25" s="148"/>
      <c r="V25" s="148"/>
      <c r="W25" s="148"/>
      <c r="X25" s="776"/>
      <c r="Y25" s="186"/>
      <c r="Z25" s="149"/>
      <c r="AA25" s="149"/>
      <c r="AB25" s="149"/>
      <c r="AC25" s="149"/>
      <c r="AD25" s="149"/>
      <c r="AE25" s="148"/>
      <c r="AF25" s="149"/>
      <c r="AG25" s="149"/>
      <c r="AH25" s="776"/>
      <c r="AI25" s="186"/>
      <c r="AJ25" s="776"/>
      <c r="AK25" s="789"/>
      <c r="AL25" s="152"/>
      <c r="AM25" s="153"/>
      <c r="AN25" s="153"/>
      <c r="AO25" s="153"/>
      <c r="AP25" s="765"/>
      <c r="AQ25" s="802"/>
      <c r="AR25" s="814"/>
      <c r="AS25" s="814"/>
      <c r="AT25" s="175"/>
      <c r="AU25" s="1005"/>
      <c r="AV25" s="153"/>
      <c r="AW25" s="176"/>
      <c r="AX25" s="1007"/>
      <c r="AY25" s="797"/>
      <c r="AZ25" s="797"/>
      <c r="BA25" s="817"/>
      <c r="BB25" s="177"/>
    </row>
    <row r="26" spans="1:54" ht="15" customHeight="1">
      <c r="A26" s="65"/>
      <c r="B26" s="180" t="s">
        <v>537</v>
      </c>
      <c r="C26" s="148">
        <f>SUM(C18:C24)</f>
        <v>32625</v>
      </c>
      <c r="D26" s="776">
        <f>SUM(D18:D24)</f>
        <v>27084</v>
      </c>
      <c r="E26" s="789">
        <f>SUM(E18:E24)</f>
        <v>35698</v>
      </c>
      <c r="F26" s="186">
        <f aca="true" t="shared" si="1" ref="F26:AL26">SUM(F18:F24)</f>
        <v>35808</v>
      </c>
      <c r="G26" s="148">
        <f t="shared" si="1"/>
        <v>0</v>
      </c>
      <c r="H26" s="148">
        <f t="shared" si="1"/>
        <v>0</v>
      </c>
      <c r="I26" s="148">
        <f t="shared" si="1"/>
        <v>0</v>
      </c>
      <c r="J26" s="148">
        <f t="shared" si="1"/>
        <v>0</v>
      </c>
      <c r="K26" s="148">
        <f>SUM(K18:K24)</f>
        <v>0</v>
      </c>
      <c r="L26" s="776">
        <f>SUM(L18:L24)</f>
        <v>11763</v>
      </c>
      <c r="M26" s="186">
        <f t="shared" si="1"/>
        <v>0</v>
      </c>
      <c r="N26" s="148">
        <f t="shared" si="1"/>
        <v>0</v>
      </c>
      <c r="O26" s="148">
        <f>SUM(O18:O24)</f>
        <v>4000</v>
      </c>
      <c r="P26" s="776">
        <f>SUM(P18:P24)</f>
        <v>8797</v>
      </c>
      <c r="Q26" s="186">
        <f>SUM(Q18:Q24)</f>
        <v>12978</v>
      </c>
      <c r="R26" s="148">
        <f t="shared" si="1"/>
        <v>12978</v>
      </c>
      <c r="S26" s="148">
        <f t="shared" si="1"/>
        <v>0</v>
      </c>
      <c r="T26" s="148">
        <f t="shared" si="1"/>
        <v>0</v>
      </c>
      <c r="U26" s="148">
        <f t="shared" si="1"/>
        <v>0</v>
      </c>
      <c r="V26" s="148">
        <f t="shared" si="1"/>
        <v>0</v>
      </c>
      <c r="W26" s="148">
        <f t="shared" si="1"/>
        <v>0</v>
      </c>
      <c r="X26" s="776">
        <f t="shared" si="1"/>
        <v>0</v>
      </c>
      <c r="Y26" s="186">
        <f t="shared" si="1"/>
        <v>550</v>
      </c>
      <c r="Z26" s="148">
        <f t="shared" si="1"/>
        <v>440</v>
      </c>
      <c r="AA26" s="148">
        <f t="shared" si="1"/>
        <v>0</v>
      </c>
      <c r="AB26" s="148">
        <f t="shared" si="1"/>
        <v>0</v>
      </c>
      <c r="AC26" s="148">
        <f t="shared" si="1"/>
        <v>0</v>
      </c>
      <c r="AD26" s="148">
        <f t="shared" si="1"/>
        <v>0</v>
      </c>
      <c r="AE26" s="148">
        <f t="shared" si="1"/>
        <v>0</v>
      </c>
      <c r="AF26" s="148">
        <f t="shared" si="1"/>
        <v>0</v>
      </c>
      <c r="AG26" s="148">
        <f t="shared" si="1"/>
        <v>0</v>
      </c>
      <c r="AH26" s="776">
        <f t="shared" si="1"/>
        <v>0</v>
      </c>
      <c r="AI26" s="186">
        <f t="shared" si="1"/>
        <v>0</v>
      </c>
      <c r="AJ26" s="776">
        <f t="shared" si="1"/>
        <v>0</v>
      </c>
      <c r="AK26" s="789">
        <f t="shared" si="1"/>
        <v>0</v>
      </c>
      <c r="AL26" s="186">
        <f t="shared" si="1"/>
        <v>0</v>
      </c>
      <c r="AM26" s="153">
        <f>C26+G26+K26+O26+S26+W26+AA26+AE26+AI26</f>
        <v>36625</v>
      </c>
      <c r="AN26" s="153">
        <f>D26+H26+L26+P26+T26+X26+AB26+AF26+AJ26</f>
        <v>47644</v>
      </c>
      <c r="AO26" s="153">
        <f>E26+I26+M26+Q26+U26+Y26+AC26+AG26+AK26</f>
        <v>49226</v>
      </c>
      <c r="AP26" s="765">
        <f>F26+J26+N26+R26+V26+Z26+AD26+AH26+AL26</f>
        <v>49226</v>
      </c>
      <c r="AQ26" s="802">
        <f>SUM(AQ18:AQ24)</f>
        <v>0</v>
      </c>
      <c r="AR26" s="814">
        <f>SUM(AR18:AR24)</f>
        <v>0</v>
      </c>
      <c r="AS26" s="814">
        <f>SUM(AS18:AS24)</f>
        <v>0</v>
      </c>
      <c r="AT26" s="175">
        <f>SUM(AT18:AT24)</f>
        <v>0</v>
      </c>
      <c r="AU26" s="999">
        <f>AM26+AQ26</f>
        <v>36625</v>
      </c>
      <c r="AV26" s="768">
        <f>AN26+AR26</f>
        <v>47644</v>
      </c>
      <c r="AW26" s="768">
        <f>AO26+AS26</f>
        <v>49226</v>
      </c>
      <c r="AX26" s="1007">
        <f>AP26+AT26</f>
        <v>49226</v>
      </c>
      <c r="AY26" s="797">
        <f>SUM(AY18:AY24)</f>
        <v>453223</v>
      </c>
      <c r="AZ26" s="797">
        <f>SUM(AZ18:AZ24)</f>
        <v>476257</v>
      </c>
      <c r="BA26" s="817">
        <f>SUM(BA18:BA24)</f>
        <v>425662</v>
      </c>
      <c r="BB26" s="825">
        <f>SUM(BB18:BB24)</f>
        <v>432216</v>
      </c>
    </row>
    <row r="27" spans="1:54" ht="15" customHeight="1">
      <c r="A27" s="65"/>
      <c r="B27" s="180"/>
      <c r="C27" s="148"/>
      <c r="D27" s="776"/>
      <c r="E27" s="186"/>
      <c r="F27" s="148"/>
      <c r="G27" s="148"/>
      <c r="H27" s="148"/>
      <c r="I27" s="148"/>
      <c r="J27" s="148"/>
      <c r="K27" s="173"/>
      <c r="L27" s="776"/>
      <c r="M27" s="774"/>
      <c r="N27" s="148"/>
      <c r="O27" s="148"/>
      <c r="P27" s="776"/>
      <c r="Q27" s="186"/>
      <c r="R27" s="148"/>
      <c r="S27" s="148"/>
      <c r="T27" s="148"/>
      <c r="U27" s="148"/>
      <c r="V27" s="148"/>
      <c r="W27" s="148"/>
      <c r="X27" s="776"/>
      <c r="Y27" s="186"/>
      <c r="Z27" s="149"/>
      <c r="AA27" s="149"/>
      <c r="AB27" s="149"/>
      <c r="AC27" s="149"/>
      <c r="AD27" s="149"/>
      <c r="AE27" s="148"/>
      <c r="AF27" s="149"/>
      <c r="AG27" s="149"/>
      <c r="AH27" s="776"/>
      <c r="AI27" s="186"/>
      <c r="AJ27" s="776"/>
      <c r="AK27" s="789"/>
      <c r="AL27" s="152"/>
      <c r="AM27" s="178"/>
      <c r="AN27" s="153"/>
      <c r="AO27" s="153"/>
      <c r="AP27" s="793"/>
      <c r="AQ27" s="802"/>
      <c r="AR27" s="814"/>
      <c r="AS27" s="814"/>
      <c r="AT27" s="175"/>
      <c r="AU27" s="1005"/>
      <c r="AV27" s="153"/>
      <c r="AW27" s="176"/>
      <c r="AX27" s="1007"/>
      <c r="AY27" s="797"/>
      <c r="AZ27" s="797"/>
      <c r="BA27" s="817"/>
      <c r="BB27" s="177"/>
    </row>
    <row r="28" spans="1:54" ht="15" customHeight="1">
      <c r="A28" s="65" t="s">
        <v>374</v>
      </c>
      <c r="B28" s="180" t="s">
        <v>373</v>
      </c>
      <c r="C28" s="148">
        <v>8750</v>
      </c>
      <c r="D28" s="776">
        <v>7064</v>
      </c>
      <c r="E28" s="186">
        <v>7875</v>
      </c>
      <c r="F28" s="186">
        <v>7875</v>
      </c>
      <c r="G28" s="148"/>
      <c r="H28" s="148"/>
      <c r="I28" s="148"/>
      <c r="J28" s="148"/>
      <c r="K28" s="148">
        <v>17900</v>
      </c>
      <c r="L28" s="776">
        <v>17899</v>
      </c>
      <c r="M28" s="186">
        <v>16000</v>
      </c>
      <c r="N28" s="186">
        <v>16000</v>
      </c>
      <c r="O28" s="148"/>
      <c r="P28" s="776">
        <v>1937</v>
      </c>
      <c r="Q28" s="186"/>
      <c r="R28" s="148"/>
      <c r="S28" s="148"/>
      <c r="T28" s="148"/>
      <c r="U28" s="148"/>
      <c r="V28" s="148"/>
      <c r="W28" s="148"/>
      <c r="X28" s="776"/>
      <c r="Y28" s="186"/>
      <c r="Z28" s="149"/>
      <c r="AA28" s="149"/>
      <c r="AB28" s="149"/>
      <c r="AC28" s="149"/>
      <c r="AD28" s="149"/>
      <c r="AE28" s="148"/>
      <c r="AF28" s="149"/>
      <c r="AG28" s="149"/>
      <c r="AH28" s="776"/>
      <c r="AI28" s="186"/>
      <c r="AJ28" s="776"/>
      <c r="AK28" s="789"/>
      <c r="AL28" s="152"/>
      <c r="AM28" s="153">
        <f>C28+G28+K28+O28+S28+W28+AA28+AE28+AI28</f>
        <v>26650</v>
      </c>
      <c r="AN28" s="153">
        <f>D28+H28+L28+P28+T28+X28+AB28+AF28+AJ28</f>
        <v>26900</v>
      </c>
      <c r="AO28" s="153">
        <f>E28+I28+M28+Q28+U28+Y28+AC28+AG28+AK28</f>
        <v>23875</v>
      </c>
      <c r="AP28" s="765">
        <f>F28+J28+N28+R28+V28+Z28+AD28+AH28+AL28</f>
        <v>23875</v>
      </c>
      <c r="AQ28" s="802"/>
      <c r="AR28" s="814"/>
      <c r="AS28" s="814"/>
      <c r="AT28" s="175"/>
      <c r="AU28" s="1005">
        <f>AM28+AQ28</f>
        <v>26650</v>
      </c>
      <c r="AV28" s="153">
        <f>AN28+AR28</f>
        <v>26900</v>
      </c>
      <c r="AW28" s="176">
        <f>AO28+AS28</f>
        <v>23875</v>
      </c>
      <c r="AX28" s="1006">
        <f>AP28+AT28</f>
        <v>23875</v>
      </c>
      <c r="AY28" s="797">
        <f>i_kiad_!AQ23-AU28</f>
        <v>37465</v>
      </c>
      <c r="AZ28" s="797">
        <f>i_kiad_!AR23-AV28</f>
        <v>40123</v>
      </c>
      <c r="BA28" s="817">
        <f>i_kiad_!AS23-AW28</f>
        <v>33520</v>
      </c>
      <c r="BB28" s="177">
        <f>i_kiad_!AT23-AX28</f>
        <v>35580</v>
      </c>
    </row>
    <row r="29" spans="1:54" ht="15" customHeight="1">
      <c r="A29" s="65"/>
      <c r="B29" s="180"/>
      <c r="C29" s="148"/>
      <c r="D29" s="776"/>
      <c r="E29" s="186"/>
      <c r="F29" s="186"/>
      <c r="G29" s="148"/>
      <c r="H29" s="148"/>
      <c r="I29" s="148"/>
      <c r="J29" s="148"/>
      <c r="K29" s="148"/>
      <c r="L29" s="776"/>
      <c r="M29" s="186"/>
      <c r="N29" s="186"/>
      <c r="O29" s="148"/>
      <c r="P29" s="776"/>
      <c r="Q29" s="186"/>
      <c r="R29" s="148"/>
      <c r="S29" s="148"/>
      <c r="T29" s="148"/>
      <c r="U29" s="148"/>
      <c r="V29" s="148"/>
      <c r="W29" s="148"/>
      <c r="X29" s="776"/>
      <c r="Y29" s="186"/>
      <c r="Z29" s="149"/>
      <c r="AA29" s="149"/>
      <c r="AB29" s="149"/>
      <c r="AC29" s="149"/>
      <c r="AD29" s="149"/>
      <c r="AE29" s="148"/>
      <c r="AF29" s="149"/>
      <c r="AG29" s="149"/>
      <c r="AH29" s="776"/>
      <c r="AI29" s="186"/>
      <c r="AJ29" s="776"/>
      <c r="AK29" s="789"/>
      <c r="AL29" s="152"/>
      <c r="AM29" s="178"/>
      <c r="AN29" s="153"/>
      <c r="AO29" s="153"/>
      <c r="AP29" s="793"/>
      <c r="AQ29" s="802"/>
      <c r="AR29" s="814"/>
      <c r="AS29" s="814"/>
      <c r="AT29" s="175"/>
      <c r="AU29" s="1005"/>
      <c r="AV29" s="153"/>
      <c r="AW29" s="176"/>
      <c r="AX29" s="1007"/>
      <c r="AY29" s="797"/>
      <c r="AZ29" s="797"/>
      <c r="BA29" s="817"/>
      <c r="BB29" s="177"/>
    </row>
    <row r="30" spans="1:54" ht="15" customHeight="1">
      <c r="A30" s="65" t="s">
        <v>375</v>
      </c>
      <c r="B30" s="180" t="s">
        <v>401</v>
      </c>
      <c r="C30" s="148">
        <v>23325</v>
      </c>
      <c r="D30" s="776">
        <v>24525</v>
      </c>
      <c r="E30" s="186">
        <v>27713</v>
      </c>
      <c r="F30" s="186">
        <v>27973</v>
      </c>
      <c r="G30" s="148"/>
      <c r="H30" s="148"/>
      <c r="I30" s="148"/>
      <c r="J30" s="148"/>
      <c r="K30" s="148">
        <v>1000</v>
      </c>
      <c r="L30" s="776">
        <v>2749</v>
      </c>
      <c r="M30" s="186">
        <v>80</v>
      </c>
      <c r="N30" s="186">
        <v>80</v>
      </c>
      <c r="O30" s="148"/>
      <c r="P30" s="776"/>
      <c r="Q30" s="186"/>
      <c r="R30" s="148"/>
      <c r="S30" s="148"/>
      <c r="T30" s="148"/>
      <c r="U30" s="148"/>
      <c r="V30" s="148"/>
      <c r="W30" s="148">
        <v>1600</v>
      </c>
      <c r="X30" s="776">
        <v>1600</v>
      </c>
      <c r="Y30" s="186">
        <v>1300</v>
      </c>
      <c r="Z30" s="149">
        <v>1040</v>
      </c>
      <c r="AA30" s="149"/>
      <c r="AB30" s="149"/>
      <c r="AC30" s="149"/>
      <c r="AD30" s="149"/>
      <c r="AE30" s="148"/>
      <c r="AF30" s="149"/>
      <c r="AG30" s="149"/>
      <c r="AH30" s="776"/>
      <c r="AI30" s="186"/>
      <c r="AJ30" s="776"/>
      <c r="AK30" s="789"/>
      <c r="AL30" s="152"/>
      <c r="AM30" s="153">
        <f>C30+G30+K30+O30+S30+W30+AA30+AE30+AI30</f>
        <v>25925</v>
      </c>
      <c r="AN30" s="153">
        <f>D30+H30+L30+P30+T30+X30+AB30+AF30+AJ30</f>
        <v>28874</v>
      </c>
      <c r="AO30" s="153">
        <f>E30+I30+M30+Q30+U30+Y30+AC30+AG30+AK30</f>
        <v>29093</v>
      </c>
      <c r="AP30" s="765">
        <f>F30+J30+N30+R30+V30+Z30+AD30+AH30+AL30</f>
        <v>29093</v>
      </c>
      <c r="AQ30" s="802"/>
      <c r="AR30" s="814"/>
      <c r="AS30" s="814"/>
      <c r="AT30" s="175"/>
      <c r="AU30" s="1005">
        <f>AM30+AQ30</f>
        <v>25925</v>
      </c>
      <c r="AV30" s="153">
        <f>AN30+AR30</f>
        <v>28874</v>
      </c>
      <c r="AW30" s="176">
        <f>AO30+AS30</f>
        <v>29093</v>
      </c>
      <c r="AX30" s="1006">
        <f>AP30+AT30</f>
        <v>29093</v>
      </c>
      <c r="AY30" s="797">
        <f>i_kiad_!AQ26-AU30</f>
        <v>55622</v>
      </c>
      <c r="AZ30" s="797">
        <f>i_kiad_!AR26-AV30</f>
        <v>63945</v>
      </c>
      <c r="BA30" s="817">
        <f>i_kiad_!AS26-AW30</f>
        <v>77391</v>
      </c>
      <c r="BB30" s="177">
        <f>i_kiad_!AT26-AX30</f>
        <v>77870</v>
      </c>
    </row>
    <row r="31" spans="1:54" ht="15" customHeight="1">
      <c r="A31" s="28"/>
      <c r="B31" s="181"/>
      <c r="C31" s="182"/>
      <c r="D31" s="777"/>
      <c r="E31" s="781"/>
      <c r="F31" s="781"/>
      <c r="G31" s="182"/>
      <c r="H31" s="182"/>
      <c r="I31" s="182"/>
      <c r="J31" s="182"/>
      <c r="K31" s="182"/>
      <c r="L31" s="833"/>
      <c r="M31" s="781"/>
      <c r="N31" s="781"/>
      <c r="O31" s="182"/>
      <c r="P31" s="833"/>
      <c r="Q31" s="781"/>
      <c r="R31" s="182"/>
      <c r="S31" s="182"/>
      <c r="T31" s="182"/>
      <c r="U31" s="182"/>
      <c r="V31" s="182"/>
      <c r="W31" s="182"/>
      <c r="X31" s="833"/>
      <c r="Y31" s="781"/>
      <c r="Z31" s="183"/>
      <c r="AA31" s="183"/>
      <c r="AB31" s="183"/>
      <c r="AC31" s="183"/>
      <c r="AD31" s="183"/>
      <c r="AE31" s="148"/>
      <c r="AF31" s="149"/>
      <c r="AG31" s="149"/>
      <c r="AH31" s="776"/>
      <c r="AI31" s="186"/>
      <c r="AJ31" s="776"/>
      <c r="AK31" s="789"/>
      <c r="AL31" s="152"/>
      <c r="AM31" s="153"/>
      <c r="AN31" s="153"/>
      <c r="AO31" s="153"/>
      <c r="AP31" s="794"/>
      <c r="AQ31" s="803"/>
      <c r="AR31" s="815"/>
      <c r="AS31" s="815"/>
      <c r="AT31" s="185"/>
      <c r="AU31" s="1008"/>
      <c r="AV31" s="153"/>
      <c r="AW31" s="153"/>
      <c r="AX31" s="1000"/>
      <c r="AY31" s="798"/>
      <c r="AZ31" s="798"/>
      <c r="BA31" s="817"/>
      <c r="BB31" s="177"/>
    </row>
    <row r="32" spans="1:54" ht="15" customHeight="1">
      <c r="A32" s="65" t="s">
        <v>378</v>
      </c>
      <c r="B32" s="113" t="s">
        <v>379</v>
      </c>
      <c r="C32" s="156">
        <v>250</v>
      </c>
      <c r="D32" s="777">
        <v>250</v>
      </c>
      <c r="E32" s="771">
        <v>188</v>
      </c>
      <c r="F32" s="771">
        <v>188</v>
      </c>
      <c r="G32" s="156"/>
      <c r="H32" s="156"/>
      <c r="I32" s="156"/>
      <c r="J32" s="156"/>
      <c r="K32" s="156">
        <v>13500</v>
      </c>
      <c r="L32" s="777">
        <v>13688</v>
      </c>
      <c r="M32" s="771">
        <v>13500</v>
      </c>
      <c r="N32" s="771">
        <v>13500</v>
      </c>
      <c r="O32" s="156"/>
      <c r="P32" s="776"/>
      <c r="Q32" s="771"/>
      <c r="R32" s="156"/>
      <c r="S32" s="156"/>
      <c r="T32" s="156"/>
      <c r="U32" s="156"/>
      <c r="V32" s="156"/>
      <c r="W32" s="156"/>
      <c r="X32" s="777"/>
      <c r="Y32" s="771"/>
      <c r="Z32" s="150"/>
      <c r="AA32" s="150"/>
      <c r="AB32" s="150"/>
      <c r="AC32" s="150"/>
      <c r="AD32" s="148"/>
      <c r="AE32" s="148"/>
      <c r="AF32" s="148"/>
      <c r="AG32" s="148"/>
      <c r="AH32" s="776"/>
      <c r="AI32" s="186"/>
      <c r="AJ32" s="850"/>
      <c r="AK32" s="851"/>
      <c r="AL32" s="852"/>
      <c r="AM32" s="153">
        <f>C32+G32+K32+O32+S32+W32+AA32+AE32+AI32</f>
        <v>13750</v>
      </c>
      <c r="AN32" s="153">
        <f>D32+H32+L32+P32+T32+AA32+AC32+AF32+AJ32</f>
        <v>13938</v>
      </c>
      <c r="AO32" s="153">
        <f>E32+I32+M32+Q32+U32+Y32+AC32+AG32+AK32</f>
        <v>13688</v>
      </c>
      <c r="AP32" s="765">
        <f>F32+J32+N32+R32+V32+Z32+AD32+AH32+AL32</f>
        <v>13688</v>
      </c>
      <c r="AQ32" s="804"/>
      <c r="AR32" s="811"/>
      <c r="AS32" s="811"/>
      <c r="AT32" s="158"/>
      <c r="AU32" s="1008">
        <f>AM32+AQ32</f>
        <v>13750</v>
      </c>
      <c r="AV32" s="153">
        <f>AN32+AR32</f>
        <v>13938</v>
      </c>
      <c r="AW32" s="153">
        <f>AO32+AS32</f>
        <v>13688</v>
      </c>
      <c r="AX32" s="1009">
        <f>AP32+AT32</f>
        <v>13688</v>
      </c>
      <c r="AY32" s="797">
        <f>i_kiad_!AQ29-AU32</f>
        <v>0</v>
      </c>
      <c r="AZ32" s="797">
        <f>i_kiad_!AR29-AV32</f>
        <v>1181</v>
      </c>
      <c r="BA32" s="817">
        <f>i_kiad_!AS29-AW32</f>
        <v>0</v>
      </c>
      <c r="BB32" s="177">
        <f>i_kiad_!AT29-AX32</f>
        <v>67</v>
      </c>
    </row>
    <row r="33" spans="1:54" ht="15" customHeight="1" thickBot="1">
      <c r="A33" s="73"/>
      <c r="B33" s="113"/>
      <c r="C33" s="156"/>
      <c r="D33" s="777"/>
      <c r="E33" s="771"/>
      <c r="F33" s="156"/>
      <c r="G33" s="156"/>
      <c r="H33" s="156"/>
      <c r="I33" s="156"/>
      <c r="J33" s="156"/>
      <c r="K33" s="156"/>
      <c r="L33" s="777"/>
      <c r="M33" s="771"/>
      <c r="N33" s="156"/>
      <c r="O33" s="156"/>
      <c r="P33" s="777"/>
      <c r="Q33" s="771"/>
      <c r="R33" s="156"/>
      <c r="S33" s="156"/>
      <c r="T33" s="156"/>
      <c r="U33" s="156"/>
      <c r="V33" s="156"/>
      <c r="W33" s="156"/>
      <c r="X33" s="777"/>
      <c r="Y33" s="771"/>
      <c r="Z33" s="150"/>
      <c r="AA33" s="150"/>
      <c r="AB33" s="150"/>
      <c r="AC33" s="150"/>
      <c r="AD33" s="156"/>
      <c r="AE33" s="156"/>
      <c r="AF33" s="156"/>
      <c r="AG33" s="156"/>
      <c r="AH33" s="777"/>
      <c r="AI33" s="811"/>
      <c r="AJ33" s="803"/>
      <c r="AK33" s="815"/>
      <c r="AL33" s="185"/>
      <c r="AM33" s="159"/>
      <c r="AN33" s="159"/>
      <c r="AO33" s="159"/>
      <c r="AP33" s="796"/>
      <c r="AQ33" s="804"/>
      <c r="AR33" s="811"/>
      <c r="AS33" s="811"/>
      <c r="AT33" s="158"/>
      <c r="AU33" s="1001"/>
      <c r="AV33" s="161"/>
      <c r="AW33" s="159"/>
      <c r="AX33" s="1002"/>
      <c r="AY33" s="991"/>
      <c r="AZ33" s="796"/>
      <c r="BA33" s="828"/>
      <c r="BB33" s="162"/>
    </row>
    <row r="34" spans="1:54" ht="20.25" customHeight="1" thickBot="1">
      <c r="A34" s="187"/>
      <c r="B34" s="188" t="s">
        <v>402</v>
      </c>
      <c r="C34" s="189">
        <f aca="true" t="shared" si="2" ref="C34:AH34">SUM(C26:C32)</f>
        <v>64950</v>
      </c>
      <c r="D34" s="784">
        <f t="shared" si="2"/>
        <v>58923</v>
      </c>
      <c r="E34" s="782">
        <f t="shared" si="2"/>
        <v>71474</v>
      </c>
      <c r="F34" s="189">
        <f t="shared" si="2"/>
        <v>71844</v>
      </c>
      <c r="G34" s="189">
        <f t="shared" si="2"/>
        <v>0</v>
      </c>
      <c r="H34" s="189">
        <f t="shared" si="2"/>
        <v>0</v>
      </c>
      <c r="I34" s="189">
        <f t="shared" si="2"/>
        <v>0</v>
      </c>
      <c r="J34" s="189">
        <f t="shared" si="2"/>
        <v>0</v>
      </c>
      <c r="K34" s="189">
        <f t="shared" si="2"/>
        <v>32400</v>
      </c>
      <c r="L34" s="784">
        <f t="shared" si="2"/>
        <v>46099</v>
      </c>
      <c r="M34" s="782">
        <f t="shared" si="2"/>
        <v>29580</v>
      </c>
      <c r="N34" s="189">
        <f t="shared" si="2"/>
        <v>29580</v>
      </c>
      <c r="O34" s="189">
        <f t="shared" si="2"/>
        <v>4000</v>
      </c>
      <c r="P34" s="784">
        <f t="shared" si="2"/>
        <v>10734</v>
      </c>
      <c r="Q34" s="782">
        <f t="shared" si="2"/>
        <v>12978</v>
      </c>
      <c r="R34" s="189">
        <f t="shared" si="2"/>
        <v>12978</v>
      </c>
      <c r="S34" s="189">
        <f t="shared" si="2"/>
        <v>0</v>
      </c>
      <c r="T34" s="189">
        <f t="shared" si="2"/>
        <v>0</v>
      </c>
      <c r="U34" s="189">
        <f t="shared" si="2"/>
        <v>0</v>
      </c>
      <c r="V34" s="189">
        <f t="shared" si="2"/>
        <v>0</v>
      </c>
      <c r="W34" s="189">
        <f t="shared" si="2"/>
        <v>1600</v>
      </c>
      <c r="X34" s="784">
        <f t="shared" si="2"/>
        <v>1600</v>
      </c>
      <c r="Y34" s="782">
        <f t="shared" si="2"/>
        <v>1850</v>
      </c>
      <c r="Z34" s="189">
        <f t="shared" si="2"/>
        <v>1480</v>
      </c>
      <c r="AA34" s="189">
        <f t="shared" si="2"/>
        <v>0</v>
      </c>
      <c r="AB34" s="189">
        <f t="shared" si="2"/>
        <v>0</v>
      </c>
      <c r="AC34" s="189">
        <f t="shared" si="2"/>
        <v>0</v>
      </c>
      <c r="AD34" s="189">
        <f t="shared" si="2"/>
        <v>0</v>
      </c>
      <c r="AE34" s="189">
        <f t="shared" si="2"/>
        <v>0</v>
      </c>
      <c r="AF34" s="189">
        <f t="shared" si="2"/>
        <v>0</v>
      </c>
      <c r="AG34" s="189">
        <f t="shared" si="2"/>
        <v>0</v>
      </c>
      <c r="AH34" s="784">
        <f t="shared" si="2"/>
        <v>0</v>
      </c>
      <c r="AI34" s="816">
        <f aca="true" t="shared" si="3" ref="AI34:BB34">SUM(AI26:AI32)</f>
        <v>0</v>
      </c>
      <c r="AJ34" s="805">
        <f t="shared" si="3"/>
        <v>0</v>
      </c>
      <c r="AK34" s="816">
        <f t="shared" si="3"/>
        <v>0</v>
      </c>
      <c r="AL34" s="782">
        <f t="shared" si="3"/>
        <v>0</v>
      </c>
      <c r="AM34" s="189">
        <f t="shared" si="3"/>
        <v>102950</v>
      </c>
      <c r="AN34" s="189">
        <f t="shared" si="3"/>
        <v>117356</v>
      </c>
      <c r="AO34" s="189">
        <f t="shared" si="3"/>
        <v>115882</v>
      </c>
      <c r="AP34" s="784">
        <f t="shared" si="3"/>
        <v>115882</v>
      </c>
      <c r="AQ34" s="805">
        <f t="shared" si="3"/>
        <v>0</v>
      </c>
      <c r="AR34" s="816">
        <f t="shared" si="3"/>
        <v>0</v>
      </c>
      <c r="AS34" s="816">
        <f t="shared" si="3"/>
        <v>0</v>
      </c>
      <c r="AT34" s="795">
        <f t="shared" si="3"/>
        <v>0</v>
      </c>
      <c r="AU34" s="1010">
        <f t="shared" si="3"/>
        <v>102950</v>
      </c>
      <c r="AV34" s="189">
        <f t="shared" si="3"/>
        <v>117356</v>
      </c>
      <c r="AW34" s="189">
        <f t="shared" si="3"/>
        <v>115882</v>
      </c>
      <c r="AX34" s="1011">
        <f t="shared" si="3"/>
        <v>115882</v>
      </c>
      <c r="AY34" s="782">
        <f t="shared" si="3"/>
        <v>546310</v>
      </c>
      <c r="AZ34" s="784">
        <f t="shared" si="3"/>
        <v>581506</v>
      </c>
      <c r="BA34" s="816">
        <f t="shared" si="3"/>
        <v>536573</v>
      </c>
      <c r="BB34" s="782">
        <f t="shared" si="3"/>
        <v>545733</v>
      </c>
    </row>
    <row r="35" spans="1:54" ht="15" customHeight="1">
      <c r="A35" s="110"/>
      <c r="B35" s="170"/>
      <c r="C35" s="173"/>
      <c r="D35" s="780"/>
      <c r="E35" s="774"/>
      <c r="F35" s="173"/>
      <c r="G35" s="173"/>
      <c r="H35" s="835"/>
      <c r="I35" s="774"/>
      <c r="J35" s="182"/>
      <c r="K35" s="173"/>
      <c r="L35" s="780"/>
      <c r="M35" s="774"/>
      <c r="N35" s="173"/>
      <c r="O35" s="173"/>
      <c r="P35" s="780"/>
      <c r="Q35" s="774"/>
      <c r="R35" s="173"/>
      <c r="S35" s="173"/>
      <c r="T35" s="173"/>
      <c r="U35" s="173"/>
      <c r="V35" s="173"/>
      <c r="W35" s="176"/>
      <c r="X35" s="793"/>
      <c r="Y35" s="825"/>
      <c r="Z35" s="193"/>
      <c r="AA35" s="193"/>
      <c r="AB35" s="193"/>
      <c r="AC35" s="786"/>
      <c r="AD35" s="790"/>
      <c r="AE35" s="790"/>
      <c r="AF35" s="790"/>
      <c r="AG35" s="790"/>
      <c r="AH35" s="797"/>
      <c r="AI35" s="817"/>
      <c r="AJ35" s="797"/>
      <c r="AK35" s="817"/>
      <c r="AL35" s="179"/>
      <c r="AM35" s="176"/>
      <c r="AN35" s="176"/>
      <c r="AO35" s="176"/>
      <c r="AP35" s="797"/>
      <c r="AQ35" s="797"/>
      <c r="AR35" s="817"/>
      <c r="AS35" s="817"/>
      <c r="AT35" s="179"/>
      <c r="AU35" s="1012"/>
      <c r="AV35" s="179"/>
      <c r="AW35" s="176"/>
      <c r="AX35" s="1007"/>
      <c r="AY35" s="992"/>
      <c r="AZ35" s="797"/>
      <c r="BA35" s="817"/>
      <c r="BB35" s="177"/>
    </row>
    <row r="36" spans="1:54" ht="15" customHeight="1">
      <c r="A36" s="65" t="s">
        <v>381</v>
      </c>
      <c r="B36" s="147" t="s">
        <v>403</v>
      </c>
      <c r="C36" s="148"/>
      <c r="D36" s="776"/>
      <c r="E36" s="186"/>
      <c r="F36" s="148"/>
      <c r="G36" s="149"/>
      <c r="H36" s="776">
        <v>115</v>
      </c>
      <c r="I36" s="152"/>
      <c r="J36" s="148"/>
      <c r="K36" s="148">
        <v>640</v>
      </c>
      <c r="L36" s="776">
        <v>1169</v>
      </c>
      <c r="M36" s="186">
        <v>640</v>
      </c>
      <c r="N36" s="148">
        <v>423</v>
      </c>
      <c r="O36" s="148"/>
      <c r="P36" s="776"/>
      <c r="Q36" s="186"/>
      <c r="R36" s="148"/>
      <c r="S36" s="148"/>
      <c r="T36" s="148"/>
      <c r="U36" s="148"/>
      <c r="V36" s="148"/>
      <c r="W36" s="148"/>
      <c r="X36" s="776"/>
      <c r="Y36" s="186"/>
      <c r="Z36" s="149"/>
      <c r="AA36" s="149"/>
      <c r="AB36" s="149"/>
      <c r="AC36" s="776"/>
      <c r="AD36" s="789"/>
      <c r="AE36" s="789"/>
      <c r="AF36" s="789"/>
      <c r="AG36" s="789"/>
      <c r="AH36" s="802">
        <v>24</v>
      </c>
      <c r="AI36" s="814"/>
      <c r="AJ36" s="802"/>
      <c r="AK36" s="814"/>
      <c r="AL36" s="185"/>
      <c r="AM36" s="153">
        <f>C36+G36+K36+O36+S36+Y36+AB36+AE36+AI36</f>
        <v>640</v>
      </c>
      <c r="AN36" s="153">
        <f>D36+H36+L36+P36+T36+AA36+AC36+AF36+AJ36</f>
        <v>1284</v>
      </c>
      <c r="AO36" s="153">
        <f>E36+I36+M36+Q36+U36+AB36+AE36+AG36+AK36</f>
        <v>640</v>
      </c>
      <c r="AP36" s="765">
        <f>F36+J36+N36+R36+V36+AC36+AF36+AH36+AL36</f>
        <v>447</v>
      </c>
      <c r="AQ36" s="788">
        <v>0</v>
      </c>
      <c r="AR36" s="789"/>
      <c r="AS36" s="789"/>
      <c r="AT36" s="152"/>
      <c r="AU36" s="1013">
        <f>AM36+AQ36</f>
        <v>640</v>
      </c>
      <c r="AV36" s="154">
        <f>AN36+AR36</f>
        <v>1284</v>
      </c>
      <c r="AW36" s="153">
        <f>AO36+AS36</f>
        <v>640</v>
      </c>
      <c r="AX36" s="1009">
        <f>AP36+AT36</f>
        <v>447</v>
      </c>
      <c r="AY36" s="824"/>
      <c r="AZ36" s="798"/>
      <c r="BA36" s="768"/>
      <c r="BB36" s="155"/>
    </row>
    <row r="37" spans="1:54" ht="15" customHeight="1">
      <c r="A37" s="65"/>
      <c r="B37" s="147"/>
      <c r="C37" s="148"/>
      <c r="D37" s="776"/>
      <c r="E37" s="186"/>
      <c r="F37" s="148"/>
      <c r="G37" s="148"/>
      <c r="H37" s="780"/>
      <c r="I37" s="186"/>
      <c r="J37" s="173"/>
      <c r="K37" s="148"/>
      <c r="L37" s="776"/>
      <c r="M37" s="186"/>
      <c r="N37" s="148"/>
      <c r="O37" s="148"/>
      <c r="P37" s="776"/>
      <c r="Q37" s="186"/>
      <c r="R37" s="148"/>
      <c r="S37" s="148"/>
      <c r="T37" s="148"/>
      <c r="U37" s="148"/>
      <c r="V37" s="148"/>
      <c r="W37" s="148"/>
      <c r="X37" s="776"/>
      <c r="Y37" s="186"/>
      <c r="Z37" s="149"/>
      <c r="AA37" s="149"/>
      <c r="AB37" s="149"/>
      <c r="AC37" s="776"/>
      <c r="AD37" s="789"/>
      <c r="AE37" s="789"/>
      <c r="AF37" s="789"/>
      <c r="AG37" s="789"/>
      <c r="AH37" s="802"/>
      <c r="AI37" s="814"/>
      <c r="AJ37" s="802"/>
      <c r="AK37" s="814"/>
      <c r="AL37" s="152"/>
      <c r="AM37" s="153"/>
      <c r="AN37" s="153"/>
      <c r="AO37" s="153"/>
      <c r="AP37" s="798"/>
      <c r="AQ37" s="788"/>
      <c r="AR37" s="789"/>
      <c r="AS37" s="789"/>
      <c r="AT37" s="152"/>
      <c r="AU37" s="1013"/>
      <c r="AV37" s="154"/>
      <c r="AW37" s="153"/>
      <c r="AX37" s="1000"/>
      <c r="AY37" s="824"/>
      <c r="AZ37" s="798"/>
      <c r="BA37" s="768"/>
      <c r="BB37" s="155"/>
    </row>
    <row r="38" spans="1:54" ht="17.25" customHeight="1">
      <c r="A38" s="65" t="s">
        <v>383</v>
      </c>
      <c r="B38" s="697" t="s">
        <v>620</v>
      </c>
      <c r="C38" s="148">
        <v>70287</v>
      </c>
      <c r="D38" s="776">
        <v>71145</v>
      </c>
      <c r="E38" s="186">
        <v>57215</v>
      </c>
      <c r="F38" s="148">
        <v>58865</v>
      </c>
      <c r="G38" s="148">
        <v>394789</v>
      </c>
      <c r="H38" s="776">
        <v>433645</v>
      </c>
      <c r="I38" s="186">
        <v>317319</v>
      </c>
      <c r="J38" s="148">
        <v>357751</v>
      </c>
      <c r="K38" s="148">
        <v>12085</v>
      </c>
      <c r="L38" s="776">
        <v>32369</v>
      </c>
      <c r="M38" s="186">
        <v>61344</v>
      </c>
      <c r="N38" s="148">
        <v>53754</v>
      </c>
      <c r="O38" s="148">
        <v>841759</v>
      </c>
      <c r="P38" s="776">
        <v>856397</v>
      </c>
      <c r="Q38" s="186">
        <v>119149</v>
      </c>
      <c r="R38" s="148">
        <v>110380</v>
      </c>
      <c r="S38" s="148">
        <v>311300</v>
      </c>
      <c r="T38" s="776">
        <v>283970</v>
      </c>
      <c r="U38" s="186">
        <v>326000</v>
      </c>
      <c r="V38" s="186">
        <v>326000</v>
      </c>
      <c r="W38" s="148">
        <v>116449</v>
      </c>
      <c r="X38" s="776">
        <v>117449</v>
      </c>
      <c r="Y38" s="186">
        <v>116459</v>
      </c>
      <c r="Z38" s="149">
        <v>116459</v>
      </c>
      <c r="AA38" s="149">
        <v>110848</v>
      </c>
      <c r="AB38" s="789">
        <v>145477</v>
      </c>
      <c r="AC38" s="788">
        <v>129278</v>
      </c>
      <c r="AD38" s="788">
        <v>129278</v>
      </c>
      <c r="AE38" s="792">
        <v>470944</v>
      </c>
      <c r="AF38" s="792">
        <v>467423</v>
      </c>
      <c r="AG38" s="576">
        <v>41475</v>
      </c>
      <c r="AH38" s="846">
        <v>49621</v>
      </c>
      <c r="AI38" s="814"/>
      <c r="AJ38" s="802"/>
      <c r="AK38" s="814"/>
      <c r="AL38" s="185"/>
      <c r="AM38" s="153">
        <f>C38+G38+K38+O38+S38+W38+AA38+AE38+AI38</f>
        <v>2328461</v>
      </c>
      <c r="AN38" s="153">
        <f>D38+H38+L38+P38+T38+X38+AB38+AF38+AJ38</f>
        <v>2407875</v>
      </c>
      <c r="AO38" s="153">
        <f>E38+I38+M38+Q38+U38+Y38+AC38+AG38+AK38</f>
        <v>1168239</v>
      </c>
      <c r="AP38" s="765">
        <f>F38+J38+N38+R38+V38+Z38+AD38+AH38+AL38</f>
        <v>1202108</v>
      </c>
      <c r="AQ38" s="788"/>
      <c r="AR38" s="789"/>
      <c r="AS38" s="789"/>
      <c r="AT38" s="152"/>
      <c r="AU38" s="1013">
        <f>AM38+AQ38</f>
        <v>2328461</v>
      </c>
      <c r="AV38" s="154">
        <f>AN38+AR38</f>
        <v>2407875</v>
      </c>
      <c r="AW38" s="153">
        <f>AO38+AS38</f>
        <v>1168239</v>
      </c>
      <c r="AX38" s="1009">
        <f>AP38+AT38</f>
        <v>1202108</v>
      </c>
      <c r="AY38" s="824"/>
      <c r="AZ38" s="798"/>
      <c r="BA38" s="768"/>
      <c r="BB38" s="155"/>
    </row>
    <row r="39" spans="1:54" ht="15" customHeight="1" thickBot="1">
      <c r="A39" s="73"/>
      <c r="B39" s="113"/>
      <c r="C39" s="156"/>
      <c r="D39" s="777"/>
      <c r="E39" s="771"/>
      <c r="F39" s="156"/>
      <c r="G39" s="156"/>
      <c r="H39" s="787"/>
      <c r="I39" s="771"/>
      <c r="J39" s="156"/>
      <c r="K39" s="156"/>
      <c r="L39" s="777"/>
      <c r="M39" s="771"/>
      <c r="N39" s="156"/>
      <c r="O39" s="156"/>
      <c r="P39" s="787"/>
      <c r="Q39" s="771"/>
      <c r="R39" s="156"/>
      <c r="S39" s="156"/>
      <c r="T39" s="156"/>
      <c r="U39" s="156"/>
      <c r="V39" s="156"/>
      <c r="W39" s="156"/>
      <c r="X39" s="777"/>
      <c r="Y39" s="771"/>
      <c r="Z39" s="150"/>
      <c r="AA39" s="150"/>
      <c r="AB39" s="150"/>
      <c r="AC39" s="787"/>
      <c r="AD39" s="791"/>
      <c r="AE39" s="791"/>
      <c r="AF39" s="791"/>
      <c r="AG39" s="791"/>
      <c r="AH39" s="804"/>
      <c r="AI39" s="811"/>
      <c r="AJ39" s="804"/>
      <c r="AK39" s="811"/>
      <c r="AL39" s="158"/>
      <c r="AM39" s="159"/>
      <c r="AN39" s="159"/>
      <c r="AO39" s="159"/>
      <c r="AP39" s="796"/>
      <c r="AQ39" s="804"/>
      <c r="AR39" s="811"/>
      <c r="AS39" s="811"/>
      <c r="AT39" s="158"/>
      <c r="AU39" s="1001"/>
      <c r="AV39" s="195"/>
      <c r="AW39" s="159"/>
      <c r="AX39" s="1002"/>
      <c r="AY39" s="993"/>
      <c r="AZ39" s="796"/>
      <c r="BA39" s="828"/>
      <c r="BB39" s="162"/>
    </row>
    <row r="40" spans="1:54" ht="37.5" thickBot="1">
      <c r="A40" s="163"/>
      <c r="B40" s="164" t="s">
        <v>404</v>
      </c>
      <c r="C40" s="165">
        <f aca="true" t="shared" si="4" ref="C40:BB40">SUM(C34:C39)</f>
        <v>135237</v>
      </c>
      <c r="D40" s="778">
        <f t="shared" si="4"/>
        <v>130068</v>
      </c>
      <c r="E40" s="772">
        <f t="shared" si="4"/>
        <v>128689</v>
      </c>
      <c r="F40" s="165">
        <f t="shared" si="4"/>
        <v>130709</v>
      </c>
      <c r="G40" s="165">
        <f t="shared" si="4"/>
        <v>394789</v>
      </c>
      <c r="H40" s="165">
        <f t="shared" si="4"/>
        <v>433760</v>
      </c>
      <c r="I40" s="165">
        <f t="shared" si="4"/>
        <v>317319</v>
      </c>
      <c r="J40" s="165">
        <f t="shared" si="4"/>
        <v>357751</v>
      </c>
      <c r="K40" s="165">
        <f t="shared" si="4"/>
        <v>45125</v>
      </c>
      <c r="L40" s="778">
        <f t="shared" si="4"/>
        <v>79637</v>
      </c>
      <c r="M40" s="772">
        <f t="shared" si="4"/>
        <v>91564</v>
      </c>
      <c r="N40" s="165">
        <f t="shared" si="4"/>
        <v>83757</v>
      </c>
      <c r="O40" s="165">
        <f t="shared" si="4"/>
        <v>845759</v>
      </c>
      <c r="P40" s="165">
        <f t="shared" si="4"/>
        <v>867131</v>
      </c>
      <c r="Q40" s="165">
        <f t="shared" si="4"/>
        <v>132127</v>
      </c>
      <c r="R40" s="165">
        <f t="shared" si="4"/>
        <v>123358</v>
      </c>
      <c r="S40" s="165">
        <f t="shared" si="4"/>
        <v>311300</v>
      </c>
      <c r="T40" s="165">
        <f t="shared" si="4"/>
        <v>283970</v>
      </c>
      <c r="U40" s="165">
        <f t="shared" si="4"/>
        <v>326000</v>
      </c>
      <c r="V40" s="165">
        <f t="shared" si="4"/>
        <v>326000</v>
      </c>
      <c r="W40" s="165">
        <f t="shared" si="4"/>
        <v>118049</v>
      </c>
      <c r="X40" s="778">
        <f t="shared" si="4"/>
        <v>119049</v>
      </c>
      <c r="Y40" s="772">
        <f t="shared" si="4"/>
        <v>118309</v>
      </c>
      <c r="Z40" s="165">
        <f t="shared" si="4"/>
        <v>117939</v>
      </c>
      <c r="AA40" s="165">
        <f t="shared" si="4"/>
        <v>110848</v>
      </c>
      <c r="AB40" s="165">
        <f t="shared" si="4"/>
        <v>145477</v>
      </c>
      <c r="AC40" s="165">
        <f t="shared" si="4"/>
        <v>129278</v>
      </c>
      <c r="AD40" s="165">
        <f t="shared" si="4"/>
        <v>129278</v>
      </c>
      <c r="AE40" s="166">
        <f t="shared" si="4"/>
        <v>470944</v>
      </c>
      <c r="AF40" s="166">
        <f t="shared" si="4"/>
        <v>467423</v>
      </c>
      <c r="AG40" s="166">
        <f t="shared" si="4"/>
        <v>41475</v>
      </c>
      <c r="AH40" s="778">
        <f t="shared" si="4"/>
        <v>49645</v>
      </c>
      <c r="AI40" s="812">
        <f t="shared" si="4"/>
        <v>0</v>
      </c>
      <c r="AJ40" s="800">
        <f t="shared" si="4"/>
        <v>0</v>
      </c>
      <c r="AK40" s="812">
        <f t="shared" si="4"/>
        <v>0</v>
      </c>
      <c r="AL40" s="839">
        <f t="shared" si="4"/>
        <v>0</v>
      </c>
      <c r="AM40" s="168">
        <f>SUM(AM34:AM39)</f>
        <v>2432051</v>
      </c>
      <c r="AN40" s="165">
        <f t="shared" si="4"/>
        <v>2526515</v>
      </c>
      <c r="AO40" s="165">
        <f t="shared" si="4"/>
        <v>1284761</v>
      </c>
      <c r="AP40" s="778">
        <f t="shared" si="4"/>
        <v>1318437</v>
      </c>
      <c r="AQ40" s="800">
        <f t="shared" si="4"/>
        <v>0</v>
      </c>
      <c r="AR40" s="812">
        <f>SUM(AR34:AR39)</f>
        <v>0</v>
      </c>
      <c r="AS40" s="812">
        <f>SUM(AS34:AS39)</f>
        <v>0</v>
      </c>
      <c r="AT40" s="196">
        <f>SUM(AT34:AT39)</f>
        <v>0</v>
      </c>
      <c r="AU40" s="1003">
        <f>SUM(AU34:AU39)</f>
        <v>2432051</v>
      </c>
      <c r="AV40" s="166">
        <f t="shared" si="4"/>
        <v>2526515</v>
      </c>
      <c r="AW40" s="165">
        <f t="shared" si="4"/>
        <v>1284761</v>
      </c>
      <c r="AX40" s="1004">
        <f>SUM(AX34:AX39)</f>
        <v>1318437</v>
      </c>
      <c r="AY40" s="800">
        <f t="shared" si="4"/>
        <v>546310</v>
      </c>
      <c r="AZ40" s="800">
        <f t="shared" si="4"/>
        <v>581506</v>
      </c>
      <c r="BA40" s="812">
        <f t="shared" si="4"/>
        <v>536573</v>
      </c>
      <c r="BB40" s="169">
        <f t="shared" si="4"/>
        <v>545733</v>
      </c>
    </row>
    <row r="41" spans="1:54" ht="13.5" thickBot="1">
      <c r="A41" s="197"/>
      <c r="B41" s="198"/>
      <c r="C41" s="199"/>
      <c r="D41" s="785"/>
      <c r="E41" s="783"/>
      <c r="F41" s="182"/>
      <c r="G41" s="182"/>
      <c r="H41" s="182"/>
      <c r="I41" s="182"/>
      <c r="J41" s="182"/>
      <c r="K41" s="182"/>
      <c r="L41" s="833"/>
      <c r="M41" s="781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833"/>
      <c r="Y41" s="781"/>
      <c r="Z41" s="183"/>
      <c r="AA41" s="183"/>
      <c r="AB41" s="183"/>
      <c r="AC41" s="183"/>
      <c r="AD41" s="185"/>
      <c r="AE41" s="200"/>
      <c r="AF41" s="185"/>
      <c r="AG41" s="185"/>
      <c r="AH41" s="803"/>
      <c r="AI41" s="849"/>
      <c r="AJ41" s="803"/>
      <c r="AK41" s="815"/>
      <c r="AL41" s="840"/>
      <c r="AM41" s="201"/>
      <c r="AN41" s="201"/>
      <c r="AO41" s="201"/>
      <c r="AP41" s="799"/>
      <c r="AQ41" s="803"/>
      <c r="AR41" s="815"/>
      <c r="AS41" s="815"/>
      <c r="AT41" s="185"/>
      <c r="AU41" s="1012"/>
      <c r="AV41" s="202"/>
      <c r="AW41" s="203"/>
      <c r="AX41" s="1014"/>
      <c r="AY41" s="800"/>
      <c r="AZ41" s="799"/>
      <c r="BA41" s="829"/>
      <c r="BB41" s="184"/>
    </row>
    <row r="42" spans="1:54" ht="22.5" customHeight="1" thickBot="1">
      <c r="A42" s="187"/>
      <c r="B42" s="188" t="s">
        <v>405</v>
      </c>
      <c r="C42" s="189">
        <f aca="true" t="shared" si="5" ref="C42:AH42">C16+C40</f>
        <v>253885</v>
      </c>
      <c r="D42" s="784">
        <f t="shared" si="5"/>
        <v>270103</v>
      </c>
      <c r="E42" s="782">
        <f t="shared" si="5"/>
        <v>252636</v>
      </c>
      <c r="F42" s="189">
        <f t="shared" si="5"/>
        <v>254656</v>
      </c>
      <c r="G42" s="189">
        <f t="shared" si="5"/>
        <v>394789</v>
      </c>
      <c r="H42" s="189">
        <f t="shared" si="5"/>
        <v>433760</v>
      </c>
      <c r="I42" s="189">
        <f t="shared" si="5"/>
        <v>317319</v>
      </c>
      <c r="J42" s="189">
        <f t="shared" si="5"/>
        <v>357751</v>
      </c>
      <c r="K42" s="189">
        <f t="shared" si="5"/>
        <v>517593</v>
      </c>
      <c r="L42" s="784">
        <f t="shared" si="5"/>
        <v>566077</v>
      </c>
      <c r="M42" s="782">
        <f t="shared" si="5"/>
        <v>632476</v>
      </c>
      <c r="N42" s="189">
        <f t="shared" si="5"/>
        <v>624669</v>
      </c>
      <c r="O42" s="189">
        <f t="shared" si="5"/>
        <v>845759</v>
      </c>
      <c r="P42" s="189">
        <f t="shared" si="5"/>
        <v>867131</v>
      </c>
      <c r="Q42" s="189">
        <f t="shared" si="5"/>
        <v>132127</v>
      </c>
      <c r="R42" s="189">
        <f t="shared" si="5"/>
        <v>123358</v>
      </c>
      <c r="S42" s="189">
        <f t="shared" si="5"/>
        <v>311300</v>
      </c>
      <c r="T42" s="189">
        <f t="shared" si="5"/>
        <v>283970</v>
      </c>
      <c r="U42" s="189">
        <f t="shared" si="5"/>
        <v>326000</v>
      </c>
      <c r="V42" s="189">
        <f t="shared" si="5"/>
        <v>326000</v>
      </c>
      <c r="W42" s="189">
        <f t="shared" si="5"/>
        <v>118049</v>
      </c>
      <c r="X42" s="784">
        <f t="shared" si="5"/>
        <v>121269</v>
      </c>
      <c r="Y42" s="782">
        <f t="shared" si="5"/>
        <v>118309</v>
      </c>
      <c r="Z42" s="189">
        <f t="shared" si="5"/>
        <v>117939</v>
      </c>
      <c r="AA42" s="189">
        <f t="shared" si="5"/>
        <v>110848</v>
      </c>
      <c r="AB42" s="189">
        <f t="shared" si="5"/>
        <v>145477</v>
      </c>
      <c r="AC42" s="189">
        <f t="shared" si="5"/>
        <v>129278</v>
      </c>
      <c r="AD42" s="189">
        <f t="shared" si="5"/>
        <v>129278</v>
      </c>
      <c r="AE42" s="190">
        <f t="shared" si="5"/>
        <v>470944</v>
      </c>
      <c r="AF42" s="190">
        <f t="shared" si="5"/>
        <v>515655</v>
      </c>
      <c r="AG42" s="190">
        <f t="shared" si="5"/>
        <v>41475</v>
      </c>
      <c r="AH42" s="784">
        <f t="shared" si="5"/>
        <v>49645</v>
      </c>
      <c r="AI42" s="816">
        <f aca="true" t="shared" si="6" ref="AI42:BB42">AI16+AI40</f>
        <v>0</v>
      </c>
      <c r="AJ42" s="805">
        <f t="shared" si="6"/>
        <v>0</v>
      </c>
      <c r="AK42" s="816">
        <f t="shared" si="6"/>
        <v>0</v>
      </c>
      <c r="AL42" s="841">
        <f t="shared" si="6"/>
        <v>0</v>
      </c>
      <c r="AM42" s="191">
        <f t="shared" si="6"/>
        <v>3023167</v>
      </c>
      <c r="AN42" s="189">
        <f t="shared" si="6"/>
        <v>3203442</v>
      </c>
      <c r="AO42" s="189">
        <f t="shared" si="6"/>
        <v>1949620</v>
      </c>
      <c r="AP42" s="784">
        <f t="shared" si="6"/>
        <v>1983296</v>
      </c>
      <c r="AQ42" s="805">
        <f t="shared" si="6"/>
        <v>0</v>
      </c>
      <c r="AR42" s="816">
        <f t="shared" si="6"/>
        <v>0</v>
      </c>
      <c r="AS42" s="816">
        <f t="shared" si="6"/>
        <v>16316</v>
      </c>
      <c r="AT42" s="795">
        <f t="shared" si="6"/>
        <v>18815</v>
      </c>
      <c r="AU42" s="1010">
        <f t="shared" si="6"/>
        <v>3023167</v>
      </c>
      <c r="AV42" s="190">
        <f t="shared" si="6"/>
        <v>3203442</v>
      </c>
      <c r="AW42" s="189">
        <f t="shared" si="6"/>
        <v>1965936</v>
      </c>
      <c r="AX42" s="1011">
        <f t="shared" si="6"/>
        <v>2002111</v>
      </c>
      <c r="AY42" s="805">
        <f t="shared" si="6"/>
        <v>546310</v>
      </c>
      <c r="AZ42" s="805">
        <f t="shared" si="6"/>
        <v>581506</v>
      </c>
      <c r="BA42" s="816">
        <f t="shared" si="6"/>
        <v>536573</v>
      </c>
      <c r="BB42" s="192">
        <f t="shared" si="6"/>
        <v>545733</v>
      </c>
    </row>
    <row r="43" spans="1:54" ht="28.5" customHeight="1" thickBot="1">
      <c r="A43" s="82"/>
      <c r="B43" s="204" t="s">
        <v>406</v>
      </c>
      <c r="C43" s="165"/>
      <c r="D43" s="778"/>
      <c r="E43" s="772"/>
      <c r="F43" s="165"/>
      <c r="G43" s="165"/>
      <c r="H43" s="165"/>
      <c r="I43" s="165"/>
      <c r="J43" s="165"/>
      <c r="K43" s="165"/>
      <c r="L43" s="778"/>
      <c r="M43" s="772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6"/>
      <c r="AA43" s="166"/>
      <c r="AB43" s="166"/>
      <c r="AC43" s="166"/>
      <c r="AD43" s="205"/>
      <c r="AE43" s="99"/>
      <c r="AF43" s="196"/>
      <c r="AG43" s="196"/>
      <c r="AH43" s="800"/>
      <c r="AI43" s="812"/>
      <c r="AJ43" s="800"/>
      <c r="AK43" s="812"/>
      <c r="AL43" s="196"/>
      <c r="AM43" s="168"/>
      <c r="AN43" s="165"/>
      <c r="AO43" s="167"/>
      <c r="AP43" s="800"/>
      <c r="AQ43" s="806">
        <f>AQ42</f>
        <v>0</v>
      </c>
      <c r="AR43" s="818">
        <f>AR42</f>
        <v>0</v>
      </c>
      <c r="AS43" s="818">
        <f>AS42</f>
        <v>16316</v>
      </c>
      <c r="AT43" s="840">
        <f>AT42</f>
        <v>18815</v>
      </c>
      <c r="AU43" s="1015">
        <f>SUM(AQ43)</f>
        <v>0</v>
      </c>
      <c r="AV43" s="166">
        <f>SUM(AR43)</f>
        <v>0</v>
      </c>
      <c r="AW43" s="166">
        <f>SUM(AS43)</f>
        <v>16316</v>
      </c>
      <c r="AX43" s="1004">
        <f>SUM(AT43)</f>
        <v>18815</v>
      </c>
      <c r="AY43" s="800"/>
      <c r="AZ43" s="800"/>
      <c r="BA43" s="812"/>
      <c r="BB43" s="169"/>
    </row>
    <row r="44" spans="1:54" ht="22.5" customHeight="1" thickBot="1">
      <c r="A44" s="82"/>
      <c r="B44" s="164" t="s">
        <v>407</v>
      </c>
      <c r="C44" s="206">
        <f aca="true" t="shared" si="7" ref="C44:AV44">C42-C43</f>
        <v>253885</v>
      </c>
      <c r="D44" s="206">
        <f t="shared" si="7"/>
        <v>270103</v>
      </c>
      <c r="E44" s="206">
        <f t="shared" si="7"/>
        <v>252636</v>
      </c>
      <c r="F44" s="206">
        <f t="shared" si="7"/>
        <v>254656</v>
      </c>
      <c r="G44" s="206">
        <f t="shared" si="7"/>
        <v>394789</v>
      </c>
      <c r="H44" s="206">
        <f t="shared" si="7"/>
        <v>433760</v>
      </c>
      <c r="I44" s="206">
        <f t="shared" si="7"/>
        <v>317319</v>
      </c>
      <c r="J44" s="206">
        <f t="shared" si="7"/>
        <v>357751</v>
      </c>
      <c r="K44" s="206">
        <f t="shared" si="7"/>
        <v>517593</v>
      </c>
      <c r="L44" s="834">
        <f t="shared" si="7"/>
        <v>566077</v>
      </c>
      <c r="M44" s="831">
        <f t="shared" si="7"/>
        <v>632476</v>
      </c>
      <c r="N44" s="206">
        <f t="shared" si="7"/>
        <v>624669</v>
      </c>
      <c r="O44" s="206">
        <f t="shared" si="7"/>
        <v>845759</v>
      </c>
      <c r="P44" s="206">
        <f t="shared" si="7"/>
        <v>867131</v>
      </c>
      <c r="Q44" s="206">
        <f t="shared" si="7"/>
        <v>132127</v>
      </c>
      <c r="R44" s="206">
        <f t="shared" si="7"/>
        <v>123358</v>
      </c>
      <c r="S44" s="206">
        <f t="shared" si="7"/>
        <v>311300</v>
      </c>
      <c r="T44" s="206">
        <f t="shared" si="7"/>
        <v>283970</v>
      </c>
      <c r="U44" s="206">
        <f t="shared" si="7"/>
        <v>326000</v>
      </c>
      <c r="V44" s="206">
        <f t="shared" si="7"/>
        <v>326000</v>
      </c>
      <c r="W44" s="206">
        <f t="shared" si="7"/>
        <v>118049</v>
      </c>
      <c r="X44" s="206">
        <f t="shared" si="7"/>
        <v>121269</v>
      </c>
      <c r="Y44" s="206">
        <f t="shared" si="7"/>
        <v>118309</v>
      </c>
      <c r="Z44" s="206">
        <f t="shared" si="7"/>
        <v>117939</v>
      </c>
      <c r="AA44" s="206">
        <f t="shared" si="7"/>
        <v>110848</v>
      </c>
      <c r="AB44" s="206">
        <f t="shared" si="7"/>
        <v>145477</v>
      </c>
      <c r="AC44" s="206">
        <f t="shared" si="7"/>
        <v>129278</v>
      </c>
      <c r="AD44" s="206">
        <f t="shared" si="7"/>
        <v>129278</v>
      </c>
      <c r="AE44" s="206">
        <f t="shared" si="7"/>
        <v>470944</v>
      </c>
      <c r="AF44" s="207">
        <f t="shared" si="7"/>
        <v>515655</v>
      </c>
      <c r="AG44" s="207">
        <f t="shared" si="7"/>
        <v>41475</v>
      </c>
      <c r="AH44" s="834">
        <f t="shared" si="7"/>
        <v>49645</v>
      </c>
      <c r="AI44" s="819">
        <f t="shared" si="7"/>
        <v>0</v>
      </c>
      <c r="AJ44" s="807">
        <f t="shared" si="7"/>
        <v>0</v>
      </c>
      <c r="AK44" s="819">
        <f t="shared" si="7"/>
        <v>0</v>
      </c>
      <c r="AL44" s="210">
        <f t="shared" si="7"/>
        <v>0</v>
      </c>
      <c r="AM44" s="211">
        <f t="shared" si="7"/>
        <v>3023167</v>
      </c>
      <c r="AN44" s="211">
        <f t="shared" si="7"/>
        <v>3203442</v>
      </c>
      <c r="AO44" s="211">
        <f t="shared" si="7"/>
        <v>1949620</v>
      </c>
      <c r="AP44" s="801">
        <f t="shared" si="7"/>
        <v>1983296</v>
      </c>
      <c r="AQ44" s="807">
        <f t="shared" si="7"/>
        <v>0</v>
      </c>
      <c r="AR44" s="819">
        <f t="shared" si="7"/>
        <v>0</v>
      </c>
      <c r="AS44" s="819">
        <f t="shared" si="7"/>
        <v>0</v>
      </c>
      <c r="AT44" s="208">
        <f t="shared" si="7"/>
        <v>0</v>
      </c>
      <c r="AU44" s="987">
        <f>AU42-AU43</f>
        <v>3023167</v>
      </c>
      <c r="AV44" s="208">
        <f t="shared" si="7"/>
        <v>3203442</v>
      </c>
      <c r="AW44" s="206">
        <f>AW42-AW43</f>
        <v>1949620</v>
      </c>
      <c r="AX44" s="1016">
        <f>AX42-AX43</f>
        <v>1983296</v>
      </c>
      <c r="AY44" s="831"/>
      <c r="AZ44" s="807"/>
      <c r="BA44" s="819"/>
      <c r="BB44" s="209"/>
    </row>
    <row r="45" spans="2:54" ht="12.75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100" t="s">
        <v>408</v>
      </c>
      <c r="Z45" s="1100"/>
      <c r="AA45" s="1100"/>
      <c r="AB45" s="1100"/>
      <c r="AC45" s="1100"/>
      <c r="AD45" s="1100"/>
      <c r="AE45" s="1100"/>
      <c r="AF45" s="1100"/>
      <c r="AH45" s="847"/>
      <c r="AI45" s="212"/>
      <c r="AJ45" s="836"/>
      <c r="AK45" s="842"/>
      <c r="AL45" s="212"/>
      <c r="AM45" s="213"/>
      <c r="AN45" s="213"/>
      <c r="AO45" s="213"/>
      <c r="AP45" s="214"/>
      <c r="AQ45" s="808"/>
      <c r="AR45" s="820"/>
      <c r="AS45" s="820"/>
      <c r="AT45" s="213"/>
      <c r="AU45" s="1017">
        <f>AU44-i_kiad_!AQ45</f>
        <v>-59624</v>
      </c>
      <c r="AV45" s="213">
        <f>AV44-i_kiad_!AR45</f>
        <v>-59274</v>
      </c>
      <c r="AW45" s="215">
        <f>AW44-i_kiad_!AS45</f>
        <v>-56707</v>
      </c>
      <c r="AX45" s="1018">
        <f>AX44-i_kiad_!AT45</f>
        <v>-56707</v>
      </c>
      <c r="AY45" s="994"/>
      <c r="AZ45" s="827"/>
      <c r="BA45" s="830"/>
      <c r="BB45" s="216"/>
    </row>
    <row r="46" spans="2:54" ht="12.7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101" t="s">
        <v>409</v>
      </c>
      <c r="Z46" s="1101"/>
      <c r="AA46" s="1101"/>
      <c r="AB46" s="1101"/>
      <c r="AC46" s="1101"/>
      <c r="AD46" s="1101"/>
      <c r="AE46" s="1101"/>
      <c r="AF46" s="1102"/>
      <c r="AG46" s="217"/>
      <c r="AH46" s="837"/>
      <c r="AI46" s="217"/>
      <c r="AJ46" s="837"/>
      <c r="AK46" s="843"/>
      <c r="AL46" s="217"/>
      <c r="AM46" s="218"/>
      <c r="AN46" s="218"/>
      <c r="AO46" s="218"/>
      <c r="AP46" s="218"/>
      <c r="AQ46" s="809"/>
      <c r="AR46" s="821"/>
      <c r="AS46" s="821"/>
      <c r="AT46" s="218"/>
      <c r="AU46" s="1019"/>
      <c r="AV46" s="218"/>
      <c r="AW46" s="220">
        <v>0</v>
      </c>
      <c r="AX46" s="1020">
        <v>0</v>
      </c>
      <c r="AY46" s="995"/>
      <c r="AZ46" s="809"/>
      <c r="BA46" s="821"/>
      <c r="BB46" s="219"/>
    </row>
    <row r="47" spans="2:54" ht="13.5" thickBo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093" t="s">
        <v>410</v>
      </c>
      <c r="Z47" s="1093"/>
      <c r="AA47" s="1093"/>
      <c r="AB47" s="1093"/>
      <c r="AC47" s="1093"/>
      <c r="AD47" s="1093"/>
      <c r="AE47" s="1093"/>
      <c r="AF47" s="1094"/>
      <c r="AG47" s="221"/>
      <c r="AH47" s="848"/>
      <c r="AI47" s="222"/>
      <c r="AJ47" s="838"/>
      <c r="AK47" s="844"/>
      <c r="AL47" s="222"/>
      <c r="AM47" s="223"/>
      <c r="AN47" s="223"/>
      <c r="AO47" s="223"/>
      <c r="AP47" s="223"/>
      <c r="AQ47" s="810"/>
      <c r="AR47" s="822"/>
      <c r="AS47" s="822"/>
      <c r="AT47" s="223"/>
      <c r="AU47" s="1021">
        <f>i_kiad_!AQ45-AU44</f>
        <v>59624</v>
      </c>
      <c r="AV47" s="1023">
        <f>i_kiad_!AR45-AV44</f>
        <v>59274</v>
      </c>
      <c r="AW47" s="1024">
        <f>i_kiad_!AS45-AW44</f>
        <v>56707</v>
      </c>
      <c r="AX47" s="1022">
        <f>i_kiad_!AT45-AX44</f>
        <v>56707</v>
      </c>
      <c r="AY47" s="996"/>
      <c r="AZ47" s="810"/>
      <c r="BA47" s="822"/>
      <c r="BB47" s="224"/>
    </row>
    <row r="48" spans="2:40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ht="12.7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</sheetData>
  <sheetProtection/>
  <mergeCells count="19">
    <mergeCell ref="Y47:AF47"/>
    <mergeCell ref="AU11:AX11"/>
    <mergeCell ref="AY11:BB11"/>
    <mergeCell ref="Y45:AF45"/>
    <mergeCell ref="Y46:AF46"/>
    <mergeCell ref="AE11:AH11"/>
    <mergeCell ref="AI11:AL11"/>
    <mergeCell ref="AM11:AP11"/>
    <mergeCell ref="AQ11:AT11"/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41.75390625" style="0" bestFit="1" customWidth="1"/>
    <col min="2" max="6" width="9.75390625" style="0" customWidth="1"/>
  </cols>
  <sheetData>
    <row r="1" ht="12.75">
      <c r="B1" s="2" t="s">
        <v>697</v>
      </c>
    </row>
    <row r="4" spans="1:5" ht="15.75" customHeight="1">
      <c r="A4" s="1107" t="s">
        <v>165</v>
      </c>
      <c r="B4" s="1107"/>
      <c r="C4" s="1107"/>
      <c r="D4" s="1107"/>
      <c r="E4" s="536"/>
    </row>
    <row r="5" spans="1:5" ht="18.75" customHeight="1">
      <c r="A5" s="1107"/>
      <c r="B5" s="1107"/>
      <c r="C5" s="1107"/>
      <c r="D5" s="1107"/>
      <c r="E5" s="536"/>
    </row>
    <row r="6" spans="1:6" ht="15.75">
      <c r="A6" s="497"/>
      <c r="B6" s="497"/>
      <c r="C6" s="497"/>
      <c r="D6" s="497"/>
      <c r="E6" s="497"/>
      <c r="F6" s="497"/>
    </row>
    <row r="8" ht="13.5" thickBot="1">
      <c r="F8" t="s">
        <v>388</v>
      </c>
    </row>
    <row r="9" spans="1:6" ht="26.25" thickBot="1">
      <c r="A9" s="498" t="s">
        <v>351</v>
      </c>
      <c r="B9" s="498" t="s">
        <v>203</v>
      </c>
      <c r="C9" s="498" t="s">
        <v>169</v>
      </c>
      <c r="D9" s="498" t="s">
        <v>166</v>
      </c>
      <c r="E9" s="498" t="s">
        <v>170</v>
      </c>
      <c r="F9" s="498" t="s">
        <v>171</v>
      </c>
    </row>
    <row r="10" spans="1:6" ht="12.75">
      <c r="A10" s="499" t="s">
        <v>204</v>
      </c>
      <c r="B10" s="345">
        <v>0</v>
      </c>
      <c r="C10" s="345">
        <v>0</v>
      </c>
      <c r="D10" s="345">
        <v>0</v>
      </c>
      <c r="E10" s="345">
        <v>0</v>
      </c>
      <c r="F10" s="345">
        <v>0</v>
      </c>
    </row>
    <row r="11" spans="1:6" ht="12.75">
      <c r="A11" s="500" t="s">
        <v>205</v>
      </c>
      <c r="B11" s="334">
        <v>0</v>
      </c>
      <c r="C11" s="334">
        <v>0</v>
      </c>
      <c r="D11" s="334">
        <v>0</v>
      </c>
      <c r="E11" s="334">
        <v>0</v>
      </c>
      <c r="F11" s="334">
        <v>0</v>
      </c>
    </row>
    <row r="12" spans="1:6" ht="12.75">
      <c r="A12" s="500" t="s">
        <v>206</v>
      </c>
      <c r="B12" s="334">
        <v>0</v>
      </c>
      <c r="C12" s="334">
        <v>0</v>
      </c>
      <c r="D12" s="334">
        <v>0</v>
      </c>
      <c r="E12" s="334">
        <v>0</v>
      </c>
      <c r="F12" s="334">
        <v>0</v>
      </c>
    </row>
    <row r="13" spans="1:6" ht="12.75">
      <c r="A13" s="500" t="s">
        <v>207</v>
      </c>
      <c r="B13" s="334">
        <v>0</v>
      </c>
      <c r="C13" s="334">
        <v>0</v>
      </c>
      <c r="D13" s="334">
        <v>0</v>
      </c>
      <c r="E13" s="334">
        <v>0</v>
      </c>
      <c r="F13" s="334">
        <v>0</v>
      </c>
    </row>
    <row r="14" spans="1:6" ht="12.75">
      <c r="A14" s="500" t="s">
        <v>487</v>
      </c>
      <c r="B14" s="334">
        <v>0</v>
      </c>
      <c r="C14" s="334">
        <v>0</v>
      </c>
      <c r="D14" s="334">
        <v>0</v>
      </c>
      <c r="E14" s="334">
        <v>0</v>
      </c>
      <c r="F14" s="334">
        <v>0</v>
      </c>
    </row>
    <row r="15" spans="1:6" ht="12.75">
      <c r="A15" s="500" t="s">
        <v>208</v>
      </c>
      <c r="B15" s="334">
        <v>0</v>
      </c>
      <c r="C15" s="334">
        <v>0</v>
      </c>
      <c r="D15" s="334">
        <v>0</v>
      </c>
      <c r="E15" s="334">
        <v>0</v>
      </c>
      <c r="F15" s="334">
        <v>0</v>
      </c>
    </row>
    <row r="16" spans="1:6" ht="12.75">
      <c r="A16" s="500" t="s">
        <v>209</v>
      </c>
      <c r="B16" s="334">
        <v>0</v>
      </c>
      <c r="C16" s="334">
        <v>0</v>
      </c>
      <c r="D16" s="334">
        <v>0</v>
      </c>
      <c r="E16" s="334">
        <v>0</v>
      </c>
      <c r="F16" s="334">
        <v>0</v>
      </c>
    </row>
    <row r="17" spans="1:6" ht="12.75">
      <c r="A17" s="500" t="s">
        <v>210</v>
      </c>
      <c r="B17" s="334">
        <v>0</v>
      </c>
      <c r="C17" s="334">
        <v>640</v>
      </c>
      <c r="D17" s="334">
        <v>761</v>
      </c>
      <c r="E17" s="334">
        <v>640</v>
      </c>
      <c r="F17" s="334">
        <v>423</v>
      </c>
    </row>
    <row r="18" spans="1:6" ht="12.75">
      <c r="A18" s="500" t="s">
        <v>211</v>
      </c>
      <c r="B18" s="334">
        <v>0</v>
      </c>
      <c r="C18" s="334">
        <v>0</v>
      </c>
      <c r="D18" s="334">
        <v>0</v>
      </c>
      <c r="E18" s="334">
        <v>0</v>
      </c>
      <c r="F18" s="334">
        <v>0</v>
      </c>
    </row>
    <row r="19" spans="1:6" ht="12.75">
      <c r="A19" s="500" t="s">
        <v>212</v>
      </c>
      <c r="B19" s="334">
        <v>586</v>
      </c>
      <c r="C19" s="334">
        <v>0</v>
      </c>
      <c r="D19" s="334">
        <v>388</v>
      </c>
      <c r="E19" s="334">
        <v>0</v>
      </c>
      <c r="F19" s="334">
        <v>0</v>
      </c>
    </row>
    <row r="20" spans="1:6" ht="12.75">
      <c r="A20" s="500" t="s">
        <v>213</v>
      </c>
      <c r="B20" s="334">
        <v>100</v>
      </c>
      <c r="C20" s="334">
        <v>0</v>
      </c>
      <c r="D20" s="334">
        <v>20</v>
      </c>
      <c r="E20" s="334">
        <v>0</v>
      </c>
      <c r="F20" s="334">
        <v>0</v>
      </c>
    </row>
    <row r="21" spans="1:6" ht="12.75">
      <c r="A21" s="500" t="s">
        <v>214</v>
      </c>
      <c r="B21" s="334">
        <v>0</v>
      </c>
      <c r="C21" s="334">
        <v>0</v>
      </c>
      <c r="D21" s="334">
        <v>0</v>
      </c>
      <c r="E21" s="334">
        <v>0</v>
      </c>
      <c r="F21" s="334">
        <v>0</v>
      </c>
    </row>
    <row r="22" spans="1:6" ht="12.75">
      <c r="A22" s="500" t="s">
        <v>215</v>
      </c>
      <c r="B22" s="334">
        <v>0</v>
      </c>
      <c r="C22" s="334">
        <v>0</v>
      </c>
      <c r="D22" s="334">
        <v>0</v>
      </c>
      <c r="E22" s="334">
        <v>0</v>
      </c>
      <c r="F22" s="334">
        <v>0</v>
      </c>
    </row>
    <row r="23" spans="1:6" ht="12.75">
      <c r="A23" s="500" t="s">
        <v>216</v>
      </c>
      <c r="B23" s="334">
        <v>0</v>
      </c>
      <c r="C23" s="334">
        <v>0</v>
      </c>
      <c r="D23" s="334">
        <v>0</v>
      </c>
      <c r="E23" s="334">
        <v>0</v>
      </c>
      <c r="F23" s="334">
        <v>0</v>
      </c>
    </row>
    <row r="24" spans="1:6" ht="12.75">
      <c r="A24" s="500" t="s">
        <v>217</v>
      </c>
      <c r="B24" s="334">
        <v>0</v>
      </c>
      <c r="C24" s="334">
        <v>0</v>
      </c>
      <c r="D24" s="334">
        <v>0</v>
      </c>
      <c r="E24" s="334">
        <v>0</v>
      </c>
      <c r="F24" s="334">
        <v>0</v>
      </c>
    </row>
    <row r="25" spans="1:6" ht="12.75">
      <c r="A25" s="500" t="s">
        <v>218</v>
      </c>
      <c r="B25" s="334">
        <v>0</v>
      </c>
      <c r="C25" s="334">
        <v>0</v>
      </c>
      <c r="D25" s="334">
        <v>0</v>
      </c>
      <c r="E25" s="334">
        <v>0</v>
      </c>
      <c r="F25" s="334">
        <v>0</v>
      </c>
    </row>
    <row r="26" spans="1:6" ht="12.75">
      <c r="A26" s="500" t="s">
        <v>219</v>
      </c>
      <c r="B26" s="334">
        <v>0</v>
      </c>
      <c r="C26" s="334">
        <v>0</v>
      </c>
      <c r="D26" s="334">
        <v>0</v>
      </c>
      <c r="E26" s="334">
        <v>0</v>
      </c>
      <c r="F26" s="334">
        <v>0</v>
      </c>
    </row>
    <row r="27" spans="1:6" ht="12.75">
      <c r="A27" s="500" t="s">
        <v>424</v>
      </c>
      <c r="B27" s="334">
        <v>0</v>
      </c>
      <c r="C27" s="334">
        <v>0</v>
      </c>
      <c r="D27" s="334">
        <v>0</v>
      </c>
      <c r="E27" s="334">
        <v>0</v>
      </c>
      <c r="F27" s="334">
        <v>0</v>
      </c>
    </row>
    <row r="28" spans="1:6" ht="12.75">
      <c r="A28" s="500" t="s">
        <v>109</v>
      </c>
      <c r="B28" s="334">
        <v>807</v>
      </c>
      <c r="C28" s="334">
        <v>0</v>
      </c>
      <c r="D28" s="334">
        <v>115</v>
      </c>
      <c r="E28" s="334"/>
      <c r="F28" s="334">
        <v>0</v>
      </c>
    </row>
    <row r="29" spans="1:6" ht="12.75">
      <c r="A29" s="500" t="s">
        <v>220</v>
      </c>
      <c r="B29" s="334">
        <v>0</v>
      </c>
      <c r="C29" s="334">
        <v>0</v>
      </c>
      <c r="D29" s="334">
        <v>0</v>
      </c>
      <c r="E29" s="334">
        <v>0</v>
      </c>
      <c r="F29" s="334">
        <v>0</v>
      </c>
    </row>
    <row r="30" spans="1:6" ht="12.75">
      <c r="A30" s="500" t="s">
        <v>221</v>
      </c>
      <c r="B30" s="334">
        <v>0</v>
      </c>
      <c r="C30" s="334">
        <v>0</v>
      </c>
      <c r="D30" s="334">
        <v>0</v>
      </c>
      <c r="E30" s="334">
        <v>0</v>
      </c>
      <c r="F30" s="334">
        <v>0</v>
      </c>
    </row>
    <row r="31" spans="1:6" ht="12.75">
      <c r="A31" s="500" t="s">
        <v>222</v>
      </c>
      <c r="B31" s="334">
        <v>0</v>
      </c>
      <c r="C31" s="334">
        <v>0</v>
      </c>
      <c r="D31" s="334">
        <v>0</v>
      </c>
      <c r="E31" s="334">
        <v>0</v>
      </c>
      <c r="F31" s="334">
        <v>0</v>
      </c>
    </row>
    <row r="32" spans="1:6" ht="12.75">
      <c r="A32" s="500" t="s">
        <v>223</v>
      </c>
      <c r="B32" s="334">
        <v>0</v>
      </c>
      <c r="C32" s="334">
        <v>0</v>
      </c>
      <c r="D32" s="334">
        <v>0</v>
      </c>
      <c r="E32" s="334">
        <v>0</v>
      </c>
      <c r="F32" s="334">
        <v>0</v>
      </c>
    </row>
    <row r="33" spans="1:6" ht="13.5" thickBot="1">
      <c r="A33" s="500" t="s">
        <v>224</v>
      </c>
      <c r="B33" s="334">
        <v>0</v>
      </c>
      <c r="C33" s="334">
        <v>0</v>
      </c>
      <c r="D33" s="334">
        <v>0</v>
      </c>
      <c r="E33" s="334">
        <v>0</v>
      </c>
      <c r="F33" s="334">
        <v>0</v>
      </c>
    </row>
    <row r="34" spans="1:6" ht="13.5" thickBot="1">
      <c r="A34" s="501" t="s">
        <v>430</v>
      </c>
      <c r="B34" s="502">
        <f>SUM(B10:B33)</f>
        <v>1493</v>
      </c>
      <c r="C34" s="502">
        <f>SUM(C10:C33)</f>
        <v>640</v>
      </c>
      <c r="D34" s="502">
        <f>SUM(D10:D33)</f>
        <v>1284</v>
      </c>
      <c r="E34" s="502">
        <f>SUM(E10:E33)</f>
        <v>640</v>
      </c>
      <c r="F34" s="502">
        <f>SUM(F10:F33)</f>
        <v>423</v>
      </c>
    </row>
    <row r="35" spans="1:6" ht="13.5" thickBot="1">
      <c r="A35" s="503" t="s">
        <v>332</v>
      </c>
      <c r="B35" s="504">
        <v>0</v>
      </c>
      <c r="C35" s="504">
        <v>0</v>
      </c>
      <c r="D35" s="504">
        <v>0</v>
      </c>
      <c r="E35" s="504">
        <v>0</v>
      </c>
      <c r="F35" s="504">
        <v>24</v>
      </c>
    </row>
    <row r="36" spans="1:6" ht="13.5" thickBot="1">
      <c r="A36" s="501" t="s">
        <v>431</v>
      </c>
      <c r="B36" s="502">
        <f>SUM(B34+B35)</f>
        <v>1493</v>
      </c>
      <c r="C36" s="502">
        <f>SUM(C34+C35)</f>
        <v>640</v>
      </c>
      <c r="D36" s="502">
        <f>SUM(D34+D35)</f>
        <v>1284</v>
      </c>
      <c r="E36" s="502">
        <f>SUM(E34+E35)</f>
        <v>640</v>
      </c>
      <c r="F36" s="502">
        <f>SUM(F34+F35)</f>
        <v>447</v>
      </c>
    </row>
    <row r="37" spans="1:6" ht="12.75">
      <c r="A37" s="499" t="s">
        <v>432</v>
      </c>
      <c r="B37" s="505">
        <v>0</v>
      </c>
      <c r="C37" s="505">
        <v>0</v>
      </c>
      <c r="D37" s="505">
        <v>0</v>
      </c>
      <c r="E37" s="505">
        <v>0</v>
      </c>
      <c r="F37" s="505">
        <v>0</v>
      </c>
    </row>
    <row r="38" spans="1:6" ht="12.75">
      <c r="A38" s="500" t="s">
        <v>433</v>
      </c>
      <c r="B38" s="506">
        <v>0</v>
      </c>
      <c r="C38" s="506">
        <v>0</v>
      </c>
      <c r="D38" s="506">
        <v>0</v>
      </c>
      <c r="E38" s="506">
        <v>0</v>
      </c>
      <c r="F38" s="506">
        <v>0</v>
      </c>
    </row>
    <row r="39" spans="1:6" ht="12.75">
      <c r="A39" s="500" t="s">
        <v>225</v>
      </c>
      <c r="B39" s="506">
        <v>0</v>
      </c>
      <c r="C39" s="506">
        <v>0</v>
      </c>
      <c r="D39" s="506">
        <v>0</v>
      </c>
      <c r="E39" s="506">
        <v>0</v>
      </c>
      <c r="F39" s="506">
        <v>0</v>
      </c>
    </row>
    <row r="40" spans="1:6" ht="13.5" thickBot="1">
      <c r="A40" s="507" t="s">
        <v>435</v>
      </c>
      <c r="B40" s="508">
        <v>0</v>
      </c>
      <c r="C40" s="508">
        <v>0</v>
      </c>
      <c r="D40" s="508">
        <v>0</v>
      </c>
      <c r="E40" s="508">
        <v>0</v>
      </c>
      <c r="F40" s="508">
        <v>0</v>
      </c>
    </row>
    <row r="41" spans="1:6" ht="13.5" thickBot="1">
      <c r="A41" s="501" t="s">
        <v>340</v>
      </c>
      <c r="B41" s="502">
        <f>SUM(B36:B40)</f>
        <v>1493</v>
      </c>
      <c r="C41" s="502">
        <f>SUM(C36:C40)</f>
        <v>640</v>
      </c>
      <c r="D41" s="502">
        <f>SUM(D36:D40)</f>
        <v>1284</v>
      </c>
      <c r="E41" s="502">
        <f>SUM(E36:E40)</f>
        <v>640</v>
      </c>
      <c r="F41" s="502">
        <f>SUM(F36:F40)</f>
        <v>447</v>
      </c>
    </row>
    <row r="42" spans="1:6" ht="12.75">
      <c r="A42" s="509" t="s">
        <v>305</v>
      </c>
      <c r="B42" s="510">
        <v>604</v>
      </c>
      <c r="C42" s="510">
        <v>0</v>
      </c>
      <c r="D42" s="510">
        <v>511</v>
      </c>
      <c r="E42" s="510">
        <v>0</v>
      </c>
      <c r="F42" s="510">
        <v>0</v>
      </c>
    </row>
    <row r="43" spans="1:6" ht="12.75">
      <c r="A43" s="500" t="s">
        <v>437</v>
      </c>
      <c r="B43" s="506">
        <v>161</v>
      </c>
      <c r="C43" s="506">
        <v>0</v>
      </c>
      <c r="D43" s="506">
        <v>140</v>
      </c>
      <c r="E43" s="506">
        <v>0</v>
      </c>
      <c r="F43" s="506">
        <v>0</v>
      </c>
    </row>
    <row r="44" spans="1:6" ht="12.75">
      <c r="A44" s="500" t="s">
        <v>99</v>
      </c>
      <c r="B44" s="506">
        <v>728</v>
      </c>
      <c r="C44" s="506">
        <v>630</v>
      </c>
      <c r="D44" s="506">
        <v>619</v>
      </c>
      <c r="E44" s="506">
        <v>630</v>
      </c>
      <c r="F44" s="506">
        <v>437</v>
      </c>
    </row>
    <row r="45" spans="1:6" ht="12.75">
      <c r="A45" s="500" t="s">
        <v>226</v>
      </c>
      <c r="B45" s="506">
        <v>0</v>
      </c>
      <c r="C45" s="506">
        <v>0</v>
      </c>
      <c r="D45" s="506">
        <v>0</v>
      </c>
      <c r="E45" s="506">
        <v>0</v>
      </c>
      <c r="F45" s="506">
        <v>0</v>
      </c>
    </row>
    <row r="46" spans="1:6" ht="12.75">
      <c r="A46" s="500" t="s">
        <v>227</v>
      </c>
      <c r="B46" s="506">
        <v>0</v>
      </c>
      <c r="C46" s="506">
        <v>0</v>
      </c>
      <c r="D46" s="506">
        <v>9</v>
      </c>
      <c r="E46" s="506">
        <v>0</v>
      </c>
      <c r="F46" s="506">
        <v>0</v>
      </c>
    </row>
    <row r="47" spans="1:6" ht="12.75">
      <c r="A47" s="500" t="s">
        <v>319</v>
      </c>
      <c r="B47" s="506">
        <v>0</v>
      </c>
      <c r="C47" s="506">
        <v>0</v>
      </c>
      <c r="D47" s="506">
        <v>0</v>
      </c>
      <c r="E47" s="506">
        <v>0</v>
      </c>
      <c r="F47" s="506">
        <v>0</v>
      </c>
    </row>
    <row r="48" spans="1:6" ht="12.75">
      <c r="A48" s="500" t="s">
        <v>228</v>
      </c>
      <c r="B48" s="506">
        <v>0</v>
      </c>
      <c r="C48" s="506">
        <v>10</v>
      </c>
      <c r="D48" s="506">
        <v>0</v>
      </c>
      <c r="E48" s="506">
        <v>10</v>
      </c>
      <c r="F48" s="506">
        <v>10</v>
      </c>
    </row>
    <row r="49" spans="1:6" ht="12.75">
      <c r="A49" s="500" t="s">
        <v>229</v>
      </c>
      <c r="B49" s="506">
        <v>0</v>
      </c>
      <c r="C49" s="506">
        <v>0</v>
      </c>
      <c r="D49" s="506">
        <v>5</v>
      </c>
      <c r="E49" s="506">
        <v>0</v>
      </c>
      <c r="F49" s="506">
        <v>0</v>
      </c>
    </row>
    <row r="50" spans="1:6" ht="12.75">
      <c r="A50" s="500" t="s">
        <v>230</v>
      </c>
      <c r="B50" s="506">
        <v>0</v>
      </c>
      <c r="C50" s="506">
        <v>0</v>
      </c>
      <c r="D50" s="506">
        <v>0</v>
      </c>
      <c r="E50" s="506">
        <v>0</v>
      </c>
      <c r="F50" s="506">
        <v>0</v>
      </c>
    </row>
    <row r="51" spans="1:6" ht="12.75">
      <c r="A51" s="500" t="s">
        <v>231</v>
      </c>
      <c r="B51" s="506">
        <v>0</v>
      </c>
      <c r="C51" s="506">
        <v>0</v>
      </c>
      <c r="D51" s="506">
        <v>0</v>
      </c>
      <c r="E51" s="506">
        <v>0</v>
      </c>
      <c r="F51" s="506">
        <v>0</v>
      </c>
    </row>
    <row r="52" spans="1:6" ht="12.75">
      <c r="A52" s="500" t="s">
        <v>98</v>
      </c>
      <c r="B52" s="506">
        <v>0</v>
      </c>
      <c r="C52" s="506">
        <v>0</v>
      </c>
      <c r="D52" s="506">
        <v>0</v>
      </c>
      <c r="E52" s="506">
        <v>0</v>
      </c>
      <c r="F52" s="506">
        <v>0</v>
      </c>
    </row>
    <row r="53" spans="1:6" ht="13.5" thickBot="1">
      <c r="A53" s="507" t="s">
        <v>233</v>
      </c>
      <c r="B53" s="508">
        <v>0</v>
      </c>
      <c r="C53" s="508">
        <v>0</v>
      </c>
      <c r="D53" s="508">
        <v>0</v>
      </c>
      <c r="E53" s="508">
        <v>0</v>
      </c>
      <c r="F53" s="508">
        <v>0</v>
      </c>
    </row>
    <row r="54" spans="1:6" ht="13.5" thickBot="1">
      <c r="A54" s="501" t="s">
        <v>234</v>
      </c>
      <c r="B54" s="502">
        <f>SUM(B42:B53)</f>
        <v>1493</v>
      </c>
      <c r="C54" s="502">
        <f>SUM(C42:C53)</f>
        <v>640</v>
      </c>
      <c r="D54" s="502">
        <f>SUM(D42:D53)</f>
        <v>1284</v>
      </c>
      <c r="E54" s="853">
        <f>SUM(E42:E53)</f>
        <v>640</v>
      </c>
      <c r="F54" s="502">
        <f>SUM(F42:F53)</f>
        <v>447</v>
      </c>
    </row>
    <row r="55" spans="1:6" ht="13.5" thickBot="1">
      <c r="A55" s="503" t="s">
        <v>97</v>
      </c>
      <c r="B55" s="504">
        <v>0</v>
      </c>
      <c r="C55" s="504">
        <v>0</v>
      </c>
      <c r="D55" s="504">
        <v>0</v>
      </c>
      <c r="E55" s="504">
        <v>0</v>
      </c>
      <c r="F55" s="504">
        <v>0</v>
      </c>
    </row>
    <row r="56" spans="1:6" ht="13.5" thickBot="1">
      <c r="A56" s="501" t="s">
        <v>235</v>
      </c>
      <c r="B56" s="502">
        <f>SUM(B54:B55)</f>
        <v>1493</v>
      </c>
      <c r="C56" s="502">
        <f>SUM(C54:C55)</f>
        <v>640</v>
      </c>
      <c r="D56" s="853">
        <f>SUM(D54:D55)</f>
        <v>1284</v>
      </c>
      <c r="E56" s="502">
        <f>SUM(E54:E55)</f>
        <v>640</v>
      </c>
      <c r="F56" s="502">
        <f>SUM(F54:F55)</f>
        <v>447</v>
      </c>
    </row>
    <row r="57" spans="1:6" ht="12.75">
      <c r="A57" s="499" t="s">
        <v>236</v>
      </c>
      <c r="B57" s="505">
        <v>0</v>
      </c>
      <c r="C57" s="505">
        <v>0</v>
      </c>
      <c r="D57" s="505">
        <v>0</v>
      </c>
      <c r="E57" s="505">
        <v>0</v>
      </c>
      <c r="F57" s="505">
        <v>0</v>
      </c>
    </row>
    <row r="58" spans="1:6" ht="12.75">
      <c r="A58" s="500" t="s">
        <v>237</v>
      </c>
      <c r="B58" s="506">
        <v>0</v>
      </c>
      <c r="C58" s="506">
        <v>0</v>
      </c>
      <c r="D58" s="506">
        <v>0</v>
      </c>
      <c r="E58" s="506">
        <v>0</v>
      </c>
      <c r="F58" s="506">
        <v>0</v>
      </c>
    </row>
    <row r="59" spans="1:6" ht="13.5" thickBot="1">
      <c r="A59" s="507" t="s">
        <v>238</v>
      </c>
      <c r="B59" s="508">
        <v>0</v>
      </c>
      <c r="C59" s="508">
        <v>0</v>
      </c>
      <c r="D59" s="508">
        <v>0</v>
      </c>
      <c r="E59" s="508">
        <v>0</v>
      </c>
      <c r="F59" s="508">
        <v>0</v>
      </c>
    </row>
    <row r="60" spans="1:6" ht="13.5" thickBot="1">
      <c r="A60" s="501" t="s">
        <v>354</v>
      </c>
      <c r="B60" s="502">
        <f>SUM(B56:B59)</f>
        <v>1493</v>
      </c>
      <c r="C60" s="502">
        <f>SUM(C56:C59)</f>
        <v>640</v>
      </c>
      <c r="D60" s="502">
        <f>SUM(D56:D59)</f>
        <v>1284</v>
      </c>
      <c r="E60" s="502">
        <f>SUM(E56:E59)</f>
        <v>640</v>
      </c>
      <c r="F60" s="502">
        <f>SUM(F56:F59)</f>
        <v>447</v>
      </c>
    </row>
  </sheetData>
  <sheetProtection/>
  <mergeCells count="1">
    <mergeCell ref="A4:D5"/>
  </mergeCells>
  <printOptions/>
  <pageMargins left="0.75" right="0.75" top="0.23" bottom="0.18" header="0.5" footer="0.1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A67" sqref="A67:IV67"/>
    </sheetView>
  </sheetViews>
  <sheetFormatPr defaultColWidth="9.00390625" defaultRowHeight="12.75"/>
  <cols>
    <col min="2" max="2" width="38.375" style="0" customWidth="1"/>
    <col min="3" max="7" width="10.00390625" style="0" customWidth="1"/>
  </cols>
  <sheetData>
    <row r="1" ht="12.75">
      <c r="C1" s="2" t="s">
        <v>698</v>
      </c>
    </row>
    <row r="3" spans="1:7" ht="12.75">
      <c r="A3" s="1087" t="s">
        <v>691</v>
      </c>
      <c r="B3" s="1087"/>
      <c r="C3" s="1087"/>
      <c r="D3" s="1087"/>
      <c r="E3" s="1087"/>
      <c r="F3" s="1087"/>
      <c r="G3" s="1087"/>
    </row>
    <row r="4" ht="13.5" thickBot="1">
      <c r="G4" t="s">
        <v>388</v>
      </c>
    </row>
    <row r="5" spans="1:7" ht="23.25" thickBot="1">
      <c r="A5" s="359" t="s">
        <v>355</v>
      </c>
      <c r="B5" s="1053" t="s">
        <v>351</v>
      </c>
      <c r="C5" s="1065" t="s">
        <v>647</v>
      </c>
      <c r="D5" s="577" t="s">
        <v>172</v>
      </c>
      <c r="E5" s="578" t="s">
        <v>117</v>
      </c>
      <c r="F5" s="578" t="s">
        <v>128</v>
      </c>
      <c r="G5" s="578" t="s">
        <v>129</v>
      </c>
    </row>
    <row r="6" spans="1:7" ht="12.75">
      <c r="A6" s="664"/>
      <c r="B6" s="1054"/>
      <c r="C6" s="70"/>
      <c r="D6" s="579"/>
      <c r="E6" s="580"/>
      <c r="F6" s="580"/>
      <c r="G6" s="580"/>
    </row>
    <row r="7" spans="1:7" ht="12.75">
      <c r="A7" s="363"/>
      <c r="B7" s="1055" t="s">
        <v>323</v>
      </c>
      <c r="C7" s="80"/>
      <c r="D7" s="384"/>
      <c r="E7" s="351"/>
      <c r="F7" s="351"/>
      <c r="G7" s="351"/>
    </row>
    <row r="8" spans="1:7" ht="12.75">
      <c r="A8" s="361" t="s">
        <v>383</v>
      </c>
      <c r="B8" s="1055" t="s">
        <v>648</v>
      </c>
      <c r="C8" s="71"/>
      <c r="D8" s="383"/>
      <c r="E8" s="353"/>
      <c r="F8" s="353"/>
      <c r="G8" s="353"/>
    </row>
    <row r="9" spans="1:7" ht="12.75">
      <c r="A9" s="361"/>
      <c r="B9" s="1056" t="s">
        <v>649</v>
      </c>
      <c r="C9" s="71">
        <v>21998</v>
      </c>
      <c r="D9" s="383">
        <v>17385</v>
      </c>
      <c r="E9" s="353">
        <v>17385</v>
      </c>
      <c r="F9" s="353"/>
      <c r="G9" s="353"/>
    </row>
    <row r="10" spans="1:7" ht="12.75">
      <c r="A10" s="361"/>
      <c r="B10" s="1056" t="s">
        <v>650</v>
      </c>
      <c r="C10" s="71">
        <v>593754</v>
      </c>
      <c r="D10" s="383">
        <v>791680</v>
      </c>
      <c r="E10" s="353">
        <v>791680</v>
      </c>
      <c r="F10" s="353"/>
      <c r="G10" s="353"/>
    </row>
    <row r="11" spans="1:7" ht="12.75">
      <c r="A11" s="361"/>
      <c r="B11" s="1056" t="s">
        <v>65</v>
      </c>
      <c r="C11" s="71"/>
      <c r="D11" s="383">
        <v>1200</v>
      </c>
      <c r="E11" s="353">
        <v>1200</v>
      </c>
      <c r="F11" s="353"/>
      <c r="G11" s="353"/>
    </row>
    <row r="12" spans="1:7" ht="12.75">
      <c r="A12" s="361"/>
      <c r="B12" s="1056" t="s">
        <v>66</v>
      </c>
      <c r="C12" s="71"/>
      <c r="D12" s="383">
        <v>10000</v>
      </c>
      <c r="E12" s="353">
        <v>10000</v>
      </c>
      <c r="F12" s="353"/>
      <c r="G12" s="353"/>
    </row>
    <row r="13" spans="1:7" ht="12.75">
      <c r="A13" s="361"/>
      <c r="B13" s="1056" t="s">
        <v>42</v>
      </c>
      <c r="C13" s="71"/>
      <c r="D13" s="383">
        <v>20000</v>
      </c>
      <c r="E13" s="353">
        <v>20000</v>
      </c>
      <c r="F13" s="353">
        <v>18701</v>
      </c>
      <c r="G13" s="353">
        <v>18701</v>
      </c>
    </row>
    <row r="14" spans="1:7" ht="12.75">
      <c r="A14" s="1047"/>
      <c r="B14" s="1057" t="s">
        <v>78</v>
      </c>
      <c r="C14" s="1066"/>
      <c r="D14" s="385">
        <v>16875</v>
      </c>
      <c r="E14" s="858">
        <v>16875</v>
      </c>
      <c r="F14" s="383"/>
      <c r="G14" s="383"/>
    </row>
    <row r="15" spans="1:7" ht="12.75">
      <c r="A15" s="361"/>
      <c r="B15" s="1056" t="s">
        <v>651</v>
      </c>
      <c r="C15" s="71">
        <v>211900</v>
      </c>
      <c r="D15" s="383">
        <v>189723</v>
      </c>
      <c r="E15" s="353">
        <v>188723</v>
      </c>
      <c r="F15" s="353"/>
      <c r="G15" s="353"/>
    </row>
    <row r="16" spans="1:7" ht="12.75">
      <c r="A16" s="361"/>
      <c r="B16" s="1056" t="s">
        <v>118</v>
      </c>
      <c r="C16" s="71"/>
      <c r="D16" s="383"/>
      <c r="E16" s="353">
        <v>1000</v>
      </c>
      <c r="F16" s="353"/>
      <c r="G16" s="353"/>
    </row>
    <row r="17" spans="1:7" ht="12.75">
      <c r="A17" s="361"/>
      <c r="B17" s="1056" t="s">
        <v>653</v>
      </c>
      <c r="C17" s="71">
        <v>348</v>
      </c>
      <c r="D17" s="383">
        <v>200</v>
      </c>
      <c r="E17" s="353">
        <v>200</v>
      </c>
      <c r="F17" s="353">
        <v>200</v>
      </c>
      <c r="G17" s="353">
        <v>200</v>
      </c>
    </row>
    <row r="18" spans="1:7" ht="12.75">
      <c r="A18" s="361"/>
      <c r="B18" s="1058" t="s">
        <v>654</v>
      </c>
      <c r="C18" s="71">
        <v>120</v>
      </c>
      <c r="D18" s="383"/>
      <c r="E18" s="353"/>
      <c r="F18" s="353"/>
      <c r="G18" s="353"/>
    </row>
    <row r="19" spans="1:7" ht="12.75">
      <c r="A19" s="361"/>
      <c r="B19" s="1056" t="s">
        <v>655</v>
      </c>
      <c r="C19" s="71">
        <v>3600</v>
      </c>
      <c r="D19" s="383">
        <v>3750</v>
      </c>
      <c r="E19" s="353">
        <v>3750</v>
      </c>
      <c r="F19" s="353">
        <v>3750</v>
      </c>
      <c r="G19" s="353">
        <v>3750</v>
      </c>
    </row>
    <row r="20" spans="1:7" ht="12.75">
      <c r="A20" s="361"/>
      <c r="B20" s="1056" t="s">
        <v>656</v>
      </c>
      <c r="C20" s="71">
        <v>0</v>
      </c>
      <c r="D20" s="383"/>
      <c r="E20" s="353"/>
      <c r="F20" s="353"/>
      <c r="G20" s="353"/>
    </row>
    <row r="21" spans="1:7" ht="12.75">
      <c r="A21" s="361"/>
      <c r="B21" s="1056" t="s">
        <v>657</v>
      </c>
      <c r="C21" s="71">
        <v>222</v>
      </c>
      <c r="D21" s="383"/>
      <c r="E21" s="353"/>
      <c r="F21" s="353"/>
      <c r="G21" s="353"/>
    </row>
    <row r="22" spans="1:7" ht="12.75">
      <c r="A22" s="361"/>
      <c r="B22" s="1056" t="s">
        <v>709</v>
      </c>
      <c r="C22" s="71">
        <v>846</v>
      </c>
      <c r="D22" s="383"/>
      <c r="E22" s="353"/>
      <c r="F22" s="353"/>
      <c r="G22" s="353"/>
    </row>
    <row r="23" spans="1:7" ht="12.75">
      <c r="A23" s="361"/>
      <c r="B23" s="1056" t="s">
        <v>652</v>
      </c>
      <c r="C23" s="71">
        <v>17143</v>
      </c>
      <c r="D23" s="383"/>
      <c r="E23" s="353"/>
      <c r="F23" s="353"/>
      <c r="G23" s="353"/>
    </row>
    <row r="24" spans="1:7" ht="12.75">
      <c r="A24" s="361"/>
      <c r="B24" s="1056" t="s">
        <v>74</v>
      </c>
      <c r="C24" s="71">
        <v>41000</v>
      </c>
      <c r="D24" s="383">
        <v>3666</v>
      </c>
      <c r="E24" s="353">
        <v>3666</v>
      </c>
      <c r="F24" s="353"/>
      <c r="G24" s="353"/>
    </row>
    <row r="25" spans="1:7" ht="33.75">
      <c r="A25" s="361"/>
      <c r="B25" s="1059" t="s">
        <v>0</v>
      </c>
      <c r="C25" s="71">
        <v>3066</v>
      </c>
      <c r="D25" s="383"/>
      <c r="E25" s="353"/>
      <c r="F25" s="353"/>
      <c r="G25" s="353"/>
    </row>
    <row r="26" spans="1:7" ht="12.75">
      <c r="A26" s="361"/>
      <c r="B26" s="1059" t="s">
        <v>711</v>
      </c>
      <c r="C26" s="71"/>
      <c r="D26" s="383"/>
      <c r="E26" s="353"/>
      <c r="F26" s="353"/>
      <c r="G26" s="353">
        <v>188</v>
      </c>
    </row>
    <row r="27" spans="1:7" ht="12.75">
      <c r="A27" s="361"/>
      <c r="B27" s="1056" t="s">
        <v>41</v>
      </c>
      <c r="C27" s="71">
        <v>2640</v>
      </c>
      <c r="D27" s="383"/>
      <c r="E27" s="353"/>
      <c r="F27" s="353">
        <v>3100</v>
      </c>
      <c r="G27" s="353">
        <v>3100</v>
      </c>
    </row>
    <row r="28" spans="1:7" ht="22.5">
      <c r="A28" s="361"/>
      <c r="B28" s="1059" t="s">
        <v>73</v>
      </c>
      <c r="C28" s="71">
        <v>956</v>
      </c>
      <c r="D28" s="383">
        <v>3750</v>
      </c>
      <c r="E28" s="353">
        <v>3750</v>
      </c>
      <c r="F28" s="353"/>
      <c r="G28" s="353"/>
    </row>
    <row r="29" spans="1:7" ht="12.75">
      <c r="A29" s="361"/>
      <c r="B29" s="1056" t="s">
        <v>1</v>
      </c>
      <c r="C29" s="71">
        <v>5769</v>
      </c>
      <c r="D29" s="383">
        <v>22368</v>
      </c>
      <c r="E29" s="353">
        <v>22368</v>
      </c>
      <c r="F29" s="353"/>
      <c r="G29" s="353"/>
    </row>
    <row r="30" spans="1:7" ht="12.75">
      <c r="A30" s="361"/>
      <c r="B30" s="1056" t="s">
        <v>67</v>
      </c>
      <c r="C30" s="71"/>
      <c r="D30" s="383">
        <v>3000</v>
      </c>
      <c r="E30" s="353">
        <v>3000</v>
      </c>
      <c r="F30" s="353"/>
      <c r="G30" s="353"/>
    </row>
    <row r="31" spans="1:7" ht="12.75">
      <c r="A31" s="361"/>
      <c r="B31" s="1056" t="s">
        <v>71</v>
      </c>
      <c r="C31" s="71"/>
      <c r="D31" s="383">
        <v>500</v>
      </c>
      <c r="E31" s="353">
        <v>0</v>
      </c>
      <c r="F31" s="353"/>
      <c r="G31" s="353"/>
    </row>
    <row r="32" spans="1:7" ht="12.75">
      <c r="A32" s="361"/>
      <c r="B32" s="1056" t="s">
        <v>72</v>
      </c>
      <c r="C32" s="71"/>
      <c r="D32" s="383">
        <v>20000</v>
      </c>
      <c r="E32" s="353">
        <v>20000</v>
      </c>
      <c r="F32" s="353"/>
      <c r="G32" s="353"/>
    </row>
    <row r="33" spans="1:7" ht="12.75">
      <c r="A33" s="362"/>
      <c r="B33" s="1060" t="s">
        <v>39</v>
      </c>
      <c r="C33" s="80"/>
      <c r="D33" s="386"/>
      <c r="E33" s="78"/>
      <c r="F33" s="654">
        <v>2000</v>
      </c>
      <c r="G33" s="654">
        <v>2000</v>
      </c>
    </row>
    <row r="34" spans="1:7" ht="12.75">
      <c r="A34" s="581"/>
      <c r="B34" s="1057" t="s">
        <v>119</v>
      </c>
      <c r="C34" s="1067"/>
      <c r="D34" s="385"/>
      <c r="E34" s="1050">
        <v>28191</v>
      </c>
      <c r="F34" s="385"/>
      <c r="G34" s="385"/>
    </row>
    <row r="35" spans="1:7" ht="12.75">
      <c r="A35" s="361"/>
      <c r="B35" s="1056" t="s">
        <v>43</v>
      </c>
      <c r="C35" s="71"/>
      <c r="D35" s="383"/>
      <c r="E35" s="353"/>
      <c r="F35" s="353">
        <v>3000</v>
      </c>
      <c r="G35" s="353">
        <v>3000</v>
      </c>
    </row>
    <row r="36" spans="1:7" ht="12.75">
      <c r="A36" s="664"/>
      <c r="B36" s="1061" t="s">
        <v>40</v>
      </c>
      <c r="C36" s="70"/>
      <c r="D36" s="579"/>
      <c r="E36" s="580"/>
      <c r="F36" s="653">
        <v>10000</v>
      </c>
      <c r="G36" s="653">
        <v>10000</v>
      </c>
    </row>
    <row r="37" spans="1:7" ht="12.75">
      <c r="A37" s="664"/>
      <c r="B37" s="1061" t="s">
        <v>672</v>
      </c>
      <c r="C37" s="70"/>
      <c r="D37" s="579"/>
      <c r="E37" s="580"/>
      <c r="F37" s="580"/>
      <c r="G37" s="580">
        <v>2079</v>
      </c>
    </row>
    <row r="38" spans="1:7" ht="12.75">
      <c r="A38" s="664"/>
      <c r="B38" s="1061" t="s">
        <v>712</v>
      </c>
      <c r="C38" s="70"/>
      <c r="D38" s="579"/>
      <c r="E38" s="580"/>
      <c r="F38" s="580"/>
      <c r="G38" s="580">
        <v>6000</v>
      </c>
    </row>
    <row r="39" spans="1:7" ht="12.75">
      <c r="A39" s="664"/>
      <c r="B39" s="1061" t="s">
        <v>714</v>
      </c>
      <c r="C39" s="70"/>
      <c r="D39" s="579"/>
      <c r="E39" s="580"/>
      <c r="F39" s="580"/>
      <c r="G39" s="580">
        <v>10000</v>
      </c>
    </row>
    <row r="40" spans="1:7" ht="12.75">
      <c r="A40" s="664"/>
      <c r="B40" s="1061" t="s">
        <v>713</v>
      </c>
      <c r="C40" s="70"/>
      <c r="D40" s="579"/>
      <c r="E40" s="580"/>
      <c r="F40" s="580"/>
      <c r="G40" s="580">
        <v>15429</v>
      </c>
    </row>
    <row r="41" spans="1:7" ht="12.75">
      <c r="A41" s="361"/>
      <c r="B41" s="1056"/>
      <c r="C41" s="71"/>
      <c r="D41" s="383"/>
      <c r="E41" s="353"/>
      <c r="F41" s="353"/>
      <c r="G41" s="353"/>
    </row>
    <row r="42" spans="1:7" ht="12.75">
      <c r="A42" s="361" t="s">
        <v>367</v>
      </c>
      <c r="B42" s="1055" t="s">
        <v>101</v>
      </c>
      <c r="C42" s="71"/>
      <c r="D42" s="383"/>
      <c r="E42" s="353"/>
      <c r="F42" s="353"/>
      <c r="G42" s="353"/>
    </row>
    <row r="43" spans="1:7" ht="12.75">
      <c r="A43" s="361"/>
      <c r="B43" s="1056" t="s">
        <v>120</v>
      </c>
      <c r="C43" s="71"/>
      <c r="D43" s="383"/>
      <c r="E43" s="353">
        <v>99</v>
      </c>
      <c r="F43" s="353"/>
      <c r="G43" s="353"/>
    </row>
    <row r="44" spans="1:7" ht="12.75">
      <c r="A44" s="361"/>
      <c r="B44" s="1056"/>
      <c r="C44" s="71"/>
      <c r="D44" s="383"/>
      <c r="E44" s="353"/>
      <c r="F44" s="353"/>
      <c r="G44" s="353"/>
    </row>
    <row r="45" spans="1:7" ht="12.75">
      <c r="A45" s="361" t="s">
        <v>368</v>
      </c>
      <c r="B45" s="1055" t="s">
        <v>102</v>
      </c>
      <c r="C45" s="71"/>
      <c r="D45" s="383"/>
      <c r="E45" s="353"/>
      <c r="F45" s="353"/>
      <c r="G45" s="353"/>
    </row>
    <row r="46" spans="1:7" ht="12.75">
      <c r="A46" s="361"/>
      <c r="B46" s="1056" t="s">
        <v>2</v>
      </c>
      <c r="C46" s="71"/>
      <c r="D46" s="383"/>
      <c r="E46" s="353">
        <v>2720</v>
      </c>
      <c r="F46" s="353">
        <v>1500</v>
      </c>
      <c r="G46" s="353">
        <v>1500</v>
      </c>
    </row>
    <row r="47" spans="1:7" ht="12.75">
      <c r="A47" s="361"/>
      <c r="B47" s="1056"/>
      <c r="C47" s="71"/>
      <c r="D47" s="383"/>
      <c r="E47" s="353"/>
      <c r="F47" s="353"/>
      <c r="G47" s="353"/>
    </row>
    <row r="48" spans="1:7" ht="12.75">
      <c r="A48" s="361" t="s">
        <v>372</v>
      </c>
      <c r="B48" s="1055" t="s">
        <v>3</v>
      </c>
      <c r="C48" s="71"/>
      <c r="D48" s="383"/>
      <c r="E48" s="353"/>
      <c r="F48" s="353"/>
      <c r="G48" s="353"/>
    </row>
    <row r="49" spans="1:7" ht="12.75">
      <c r="A49" s="361"/>
      <c r="B49" s="1056" t="s">
        <v>2</v>
      </c>
      <c r="C49" s="71"/>
      <c r="D49" s="383">
        <v>275</v>
      </c>
      <c r="E49" s="353">
        <v>2682</v>
      </c>
      <c r="F49" s="353">
        <v>100</v>
      </c>
      <c r="G49" s="353">
        <v>100</v>
      </c>
    </row>
    <row r="50" spans="1:7" ht="12.75">
      <c r="A50" s="363"/>
      <c r="B50" s="1062"/>
      <c r="C50" s="80"/>
      <c r="D50" s="384"/>
      <c r="E50" s="351"/>
      <c r="F50" s="351"/>
      <c r="G50" s="351"/>
    </row>
    <row r="51" spans="1:7" ht="12.75">
      <c r="A51" s="361" t="s">
        <v>374</v>
      </c>
      <c r="B51" s="1062" t="s">
        <v>4</v>
      </c>
      <c r="C51" s="80"/>
      <c r="D51" s="384"/>
      <c r="E51" s="351"/>
      <c r="F51" s="351"/>
      <c r="G51" s="351"/>
    </row>
    <row r="52" spans="1:7" ht="12.75">
      <c r="A52" s="361"/>
      <c r="B52" s="1056" t="s">
        <v>121</v>
      </c>
      <c r="C52" s="80"/>
      <c r="D52" s="384">
        <v>250</v>
      </c>
      <c r="E52" s="351">
        <v>250</v>
      </c>
      <c r="F52" s="351"/>
      <c r="G52" s="351"/>
    </row>
    <row r="53" spans="1:7" ht="12.75">
      <c r="A53" s="1048"/>
      <c r="B53" s="1056" t="s">
        <v>77</v>
      </c>
      <c r="C53" s="71">
        <v>2760</v>
      </c>
      <c r="D53" s="383"/>
      <c r="E53" s="353"/>
      <c r="F53" s="353"/>
      <c r="G53" s="353"/>
    </row>
    <row r="54" spans="1:7" ht="12.75">
      <c r="A54" s="1048"/>
      <c r="B54" s="1056" t="s">
        <v>122</v>
      </c>
      <c r="C54" s="71"/>
      <c r="D54" s="383"/>
      <c r="E54" s="353">
        <v>450</v>
      </c>
      <c r="F54" s="353"/>
      <c r="G54" s="353"/>
    </row>
    <row r="55" spans="1:7" ht="12.75">
      <c r="A55" s="1048"/>
      <c r="B55" s="1056"/>
      <c r="C55" s="71"/>
      <c r="D55" s="383"/>
      <c r="E55" s="353"/>
      <c r="F55" s="353"/>
      <c r="G55" s="353"/>
    </row>
    <row r="56" spans="1:7" ht="12.75">
      <c r="A56" s="361" t="s">
        <v>375</v>
      </c>
      <c r="B56" s="1055" t="s">
        <v>5</v>
      </c>
      <c r="C56" s="71"/>
      <c r="D56" s="383"/>
      <c r="E56" s="353"/>
      <c r="F56" s="353"/>
      <c r="G56" s="353"/>
    </row>
    <row r="57" spans="1:7" ht="12.75">
      <c r="A57" s="361"/>
      <c r="B57" s="1056" t="s">
        <v>2</v>
      </c>
      <c r="C57" s="71">
        <v>8500</v>
      </c>
      <c r="D57" s="383">
        <v>3400</v>
      </c>
      <c r="E57" s="353">
        <v>5363</v>
      </c>
      <c r="F57" s="353">
        <v>9085</v>
      </c>
      <c r="G57" s="353">
        <v>9085</v>
      </c>
    </row>
    <row r="58" spans="1:7" ht="12.75">
      <c r="A58" s="361"/>
      <c r="B58" s="1056"/>
      <c r="C58" s="71"/>
      <c r="D58" s="383"/>
      <c r="E58" s="353"/>
      <c r="F58" s="353"/>
      <c r="G58" s="353"/>
    </row>
    <row r="59" spans="1:7" ht="12.75">
      <c r="A59" s="361" t="s">
        <v>76</v>
      </c>
      <c r="B59" s="1055" t="s">
        <v>379</v>
      </c>
      <c r="C59" s="71"/>
      <c r="D59" s="383"/>
      <c r="E59" s="353"/>
      <c r="F59" s="353"/>
      <c r="G59" s="353"/>
    </row>
    <row r="60" spans="1:7" ht="12.75">
      <c r="A60" s="361"/>
      <c r="B60" s="1056" t="s">
        <v>2</v>
      </c>
      <c r="C60" s="71"/>
      <c r="D60" s="383">
        <v>120</v>
      </c>
      <c r="E60" s="353">
        <v>162</v>
      </c>
      <c r="F60" s="353">
        <v>200</v>
      </c>
      <c r="G60" s="353">
        <v>200</v>
      </c>
    </row>
    <row r="61" spans="1:7" ht="12.75">
      <c r="A61" s="363"/>
      <c r="B61" s="1062"/>
      <c r="C61" s="80"/>
      <c r="D61" s="384"/>
      <c r="E61" s="351"/>
      <c r="F61" s="351"/>
      <c r="G61" s="351"/>
    </row>
    <row r="62" spans="1:7" ht="12.75">
      <c r="A62" s="361" t="s">
        <v>365</v>
      </c>
      <c r="B62" s="1055" t="s">
        <v>6</v>
      </c>
      <c r="C62" s="71"/>
      <c r="D62" s="383"/>
      <c r="E62" s="353"/>
      <c r="F62" s="353"/>
      <c r="G62" s="353"/>
    </row>
    <row r="63" spans="1:7" ht="12.75">
      <c r="A63" s="1049"/>
      <c r="B63" s="1063" t="s">
        <v>123</v>
      </c>
      <c r="C63" s="1051"/>
      <c r="D63" s="583"/>
      <c r="E63" s="1070">
        <v>4199</v>
      </c>
      <c r="F63" s="583"/>
      <c r="G63" s="583"/>
    </row>
    <row r="64" spans="1:7" ht="13.5" thickBot="1">
      <c r="A64" s="581"/>
      <c r="B64" s="1056" t="s">
        <v>2</v>
      </c>
      <c r="C64" s="1068"/>
      <c r="D64" s="585"/>
      <c r="E64" s="586"/>
      <c r="F64" s="586">
        <v>34764</v>
      </c>
      <c r="G64" s="586">
        <v>34764</v>
      </c>
    </row>
    <row r="65" spans="1:7" ht="13.5" thickBot="1">
      <c r="A65" s="362"/>
      <c r="B65" s="1064"/>
      <c r="C65" s="78"/>
      <c r="D65" s="386"/>
      <c r="E65" s="587"/>
      <c r="F65" s="587"/>
      <c r="G65" s="587"/>
    </row>
    <row r="66" spans="1:7" ht="13.5" thickBot="1">
      <c r="A66" s="54"/>
      <c r="B66" s="1052" t="s">
        <v>7</v>
      </c>
      <c r="C66" s="1069">
        <f>SUM(C8:C64)</f>
        <v>914622</v>
      </c>
      <c r="D66" s="588">
        <f>SUM(D8:D64)</f>
        <v>1108142</v>
      </c>
      <c r="E66" s="589">
        <f>SUM(E8:E64)</f>
        <v>1147713</v>
      </c>
      <c r="F66" s="589">
        <f>SUM(F8:F64)</f>
        <v>86400</v>
      </c>
      <c r="G66" s="589">
        <f>SUM(G8:G64)</f>
        <v>120096</v>
      </c>
    </row>
    <row r="67" spans="1:7" ht="12.75">
      <c r="A67" s="357"/>
      <c r="B67" s="1075"/>
      <c r="C67" s="1076"/>
      <c r="D67" s="1077"/>
      <c r="E67" s="1077"/>
      <c r="F67" s="1077"/>
      <c r="G67" s="1077"/>
    </row>
    <row r="68" spans="1:7" ht="12.75">
      <c r="A68" s="357"/>
      <c r="B68" s="358"/>
      <c r="C68" s="641"/>
      <c r="D68" s="78"/>
      <c r="E68" s="78"/>
      <c r="F68" s="78"/>
      <c r="G68" s="78"/>
    </row>
    <row r="69" spans="1:7" ht="12.75">
      <c r="A69" s="357"/>
      <c r="B69" s="358"/>
      <c r="C69" s="641" t="s">
        <v>293</v>
      </c>
      <c r="D69" s="78"/>
      <c r="E69" s="78"/>
      <c r="F69" s="78"/>
      <c r="G69" s="78"/>
    </row>
    <row r="70" spans="1:7" ht="13.5" thickBot="1">
      <c r="A70" s="357"/>
      <c r="B70" s="358"/>
      <c r="C70" s="641"/>
      <c r="D70" s="78"/>
      <c r="E70" s="78"/>
      <c r="F70" s="78"/>
      <c r="G70" s="78"/>
    </row>
    <row r="71" spans="1:7" ht="23.25" thickBot="1">
      <c r="A71" s="54" t="s">
        <v>355</v>
      </c>
      <c r="B71" s="389" t="s">
        <v>351</v>
      </c>
      <c r="C71" s="642" t="s">
        <v>647</v>
      </c>
      <c r="D71" s="577" t="s">
        <v>116</v>
      </c>
      <c r="E71" s="578" t="s">
        <v>117</v>
      </c>
      <c r="F71" s="578" t="s">
        <v>128</v>
      </c>
      <c r="G71" s="578" t="s">
        <v>117</v>
      </c>
    </row>
    <row r="72" spans="1:7" ht="13.5" thickBot="1">
      <c r="A72" s="359"/>
      <c r="B72" s="389" t="s">
        <v>8</v>
      </c>
      <c r="C72" s="643"/>
      <c r="D72" s="381"/>
      <c r="E72" s="381"/>
      <c r="F72" s="381"/>
      <c r="G72" s="381"/>
    </row>
    <row r="73" spans="1:7" ht="12.75">
      <c r="A73" s="89" t="s">
        <v>383</v>
      </c>
      <c r="B73" s="390" t="s">
        <v>648</v>
      </c>
      <c r="C73" s="644"/>
      <c r="D73" s="382"/>
      <c r="E73" s="382"/>
      <c r="F73" s="382"/>
      <c r="G73" s="382"/>
    </row>
    <row r="74" spans="1:7" ht="12.75">
      <c r="A74" s="101"/>
      <c r="B74" s="354" t="s">
        <v>9</v>
      </c>
      <c r="C74" s="645">
        <v>13962</v>
      </c>
      <c r="D74" s="383">
        <v>14544</v>
      </c>
      <c r="E74" s="383">
        <v>14544</v>
      </c>
      <c r="F74" s="383">
        <v>13000</v>
      </c>
      <c r="G74" s="383">
        <v>13000</v>
      </c>
    </row>
    <row r="75" spans="1:7" ht="12.75">
      <c r="A75" s="101"/>
      <c r="B75" s="354" t="s">
        <v>35</v>
      </c>
      <c r="C75" s="645"/>
      <c r="D75" s="383">
        <v>3000</v>
      </c>
      <c r="E75" s="383">
        <v>3000</v>
      </c>
      <c r="F75" s="383">
        <v>1500</v>
      </c>
      <c r="G75" s="383">
        <v>1500</v>
      </c>
    </row>
    <row r="76" spans="1:7" ht="12.75">
      <c r="A76" s="101"/>
      <c r="B76" s="354" t="s">
        <v>36</v>
      </c>
      <c r="C76" s="645">
        <v>6300</v>
      </c>
      <c r="D76" s="385">
        <v>4000</v>
      </c>
      <c r="E76" s="385">
        <v>4000</v>
      </c>
      <c r="F76" s="383">
        <v>11000</v>
      </c>
      <c r="G76" s="383">
        <v>11000</v>
      </c>
    </row>
    <row r="77" spans="1:7" ht="12.75">
      <c r="A77" s="101"/>
      <c r="B77" s="354" t="s">
        <v>48</v>
      </c>
      <c r="C77" s="645">
        <v>4000</v>
      </c>
      <c r="D77" s="385">
        <v>43000</v>
      </c>
      <c r="E77" s="385">
        <v>43000</v>
      </c>
      <c r="F77" s="383">
        <v>5000</v>
      </c>
      <c r="G77" s="383">
        <v>5000</v>
      </c>
    </row>
    <row r="78" spans="1:7" ht="12.75">
      <c r="A78" s="101"/>
      <c r="B78" s="391" t="s">
        <v>49</v>
      </c>
      <c r="C78" s="645">
        <v>720</v>
      </c>
      <c r="D78" s="383"/>
      <c r="E78" s="383"/>
      <c r="F78" s="383"/>
      <c r="G78" s="383"/>
    </row>
    <row r="79" spans="1:7" ht="12.75">
      <c r="A79" s="101"/>
      <c r="B79" s="352" t="s">
        <v>50</v>
      </c>
      <c r="C79" s="645">
        <v>1020</v>
      </c>
      <c r="D79" s="383"/>
      <c r="E79" s="383"/>
      <c r="F79" s="383"/>
      <c r="G79" s="383"/>
    </row>
    <row r="80" spans="1:7" ht="12.75">
      <c r="A80" s="361"/>
      <c r="B80" s="354" t="s">
        <v>69</v>
      </c>
      <c r="C80" s="645">
        <v>3240</v>
      </c>
      <c r="D80" s="383">
        <v>1418</v>
      </c>
      <c r="E80" s="383">
        <v>1418</v>
      </c>
      <c r="F80" s="383"/>
      <c r="G80" s="383"/>
    </row>
    <row r="81" spans="1:7" ht="12.75">
      <c r="A81" s="361"/>
      <c r="B81" s="354" t="s">
        <v>38</v>
      </c>
      <c r="C81" s="645">
        <v>3240</v>
      </c>
      <c r="D81" s="383"/>
      <c r="E81" s="383"/>
      <c r="F81" s="383">
        <v>2000</v>
      </c>
      <c r="G81" s="383">
        <v>2000</v>
      </c>
    </row>
    <row r="82" spans="1:7" ht="12.75">
      <c r="A82" s="361"/>
      <c r="B82" s="354" t="s">
        <v>51</v>
      </c>
      <c r="C82" s="645">
        <v>2160</v>
      </c>
      <c r="D82" s="383">
        <v>2160</v>
      </c>
      <c r="E82" s="383">
        <v>2160</v>
      </c>
      <c r="F82" s="383">
        <v>1000</v>
      </c>
      <c r="G82" s="383">
        <v>1000</v>
      </c>
    </row>
    <row r="83" spans="1:7" ht="12.75">
      <c r="A83" s="361"/>
      <c r="B83" s="354" t="s">
        <v>52</v>
      </c>
      <c r="C83" s="645">
        <v>960</v>
      </c>
      <c r="D83" s="383"/>
      <c r="E83" s="383"/>
      <c r="F83" s="383"/>
      <c r="G83" s="383"/>
    </row>
    <row r="84" spans="1:7" ht="12.75">
      <c r="A84" s="361"/>
      <c r="B84" s="354" t="s">
        <v>53</v>
      </c>
      <c r="C84" s="645">
        <v>9960</v>
      </c>
      <c r="D84" s="383"/>
      <c r="E84" s="383"/>
      <c r="F84" s="383"/>
      <c r="G84" s="383"/>
    </row>
    <row r="85" spans="1:7" ht="12.75">
      <c r="A85" s="363"/>
      <c r="B85" s="392" t="s">
        <v>54</v>
      </c>
      <c r="C85" s="646">
        <v>9410</v>
      </c>
      <c r="D85" s="384"/>
      <c r="E85" s="384"/>
      <c r="F85" s="384"/>
      <c r="G85" s="384"/>
    </row>
    <row r="86" spans="1:7" ht="12.75">
      <c r="A86" s="379"/>
      <c r="B86" s="393" t="s">
        <v>68</v>
      </c>
      <c r="C86" s="647"/>
      <c r="D86" s="385">
        <v>2025</v>
      </c>
      <c r="E86" s="385">
        <v>2025</v>
      </c>
      <c r="F86" s="385"/>
      <c r="G86" s="385"/>
    </row>
    <row r="87" spans="1:7" ht="12.75">
      <c r="A87" s="379"/>
      <c r="B87" s="393" t="s">
        <v>70</v>
      </c>
      <c r="C87" s="647"/>
      <c r="D87" s="385">
        <v>12032</v>
      </c>
      <c r="E87" s="385">
        <v>12032</v>
      </c>
      <c r="F87" s="385"/>
      <c r="G87" s="385"/>
    </row>
    <row r="88" spans="1:7" ht="12.75">
      <c r="A88" s="628"/>
      <c r="B88" s="393" t="s">
        <v>37</v>
      </c>
      <c r="C88" s="647"/>
      <c r="D88" s="385"/>
      <c r="E88" s="385"/>
      <c r="F88" s="385">
        <v>7694</v>
      </c>
      <c r="G88" s="385">
        <v>7694</v>
      </c>
    </row>
    <row r="89" spans="1:7" ht="12.75">
      <c r="A89" s="1071"/>
      <c r="B89" s="1072" t="s">
        <v>715</v>
      </c>
      <c r="C89" s="1073"/>
      <c r="D89" s="1074"/>
      <c r="E89" s="1074"/>
      <c r="F89" s="1074"/>
      <c r="G89" s="1074">
        <v>250</v>
      </c>
    </row>
    <row r="90" spans="1:7" ht="12.75">
      <c r="A90" s="1071"/>
      <c r="B90" s="1072" t="s">
        <v>716</v>
      </c>
      <c r="C90" s="1073"/>
      <c r="D90" s="1074"/>
      <c r="E90" s="1074"/>
      <c r="F90" s="1074"/>
      <c r="G90" s="1074">
        <v>1436</v>
      </c>
    </row>
    <row r="91" spans="1:7" ht="12.75">
      <c r="A91" s="660"/>
      <c r="B91" s="661"/>
      <c r="C91" s="662"/>
      <c r="D91" s="663"/>
      <c r="E91" s="663"/>
      <c r="F91" s="663"/>
      <c r="G91" s="663"/>
    </row>
    <row r="92" spans="1:7" ht="12.75">
      <c r="A92" s="363" t="s">
        <v>374</v>
      </c>
      <c r="B92" s="395" t="s">
        <v>4</v>
      </c>
      <c r="C92" s="646"/>
      <c r="D92" s="384"/>
      <c r="E92" s="384"/>
      <c r="F92" s="384"/>
      <c r="G92" s="384"/>
    </row>
    <row r="93" spans="1:7" ht="22.5">
      <c r="A93" s="590"/>
      <c r="B93" s="591" t="s">
        <v>124</v>
      </c>
      <c r="C93" s="648"/>
      <c r="D93" s="592"/>
      <c r="E93" s="592">
        <v>394</v>
      </c>
      <c r="F93" s="592"/>
      <c r="G93" s="592"/>
    </row>
    <row r="94" spans="1:7" ht="12.75">
      <c r="A94" s="101" t="s">
        <v>372</v>
      </c>
      <c r="B94" s="395" t="s">
        <v>5</v>
      </c>
      <c r="C94" s="645"/>
      <c r="D94" s="383"/>
      <c r="E94" s="383"/>
      <c r="F94" s="383"/>
      <c r="G94" s="383"/>
    </row>
    <row r="95" spans="1:7" ht="12.75">
      <c r="A95" s="355"/>
      <c r="B95" s="394" t="s">
        <v>125</v>
      </c>
      <c r="C95" s="641"/>
      <c r="D95" s="386"/>
      <c r="E95" s="386">
        <v>3435</v>
      </c>
      <c r="F95" s="386"/>
      <c r="G95" s="386"/>
    </row>
    <row r="96" spans="1:7" ht="12.75">
      <c r="A96" s="101" t="s">
        <v>365</v>
      </c>
      <c r="B96" s="395" t="s">
        <v>6</v>
      </c>
      <c r="C96" s="649"/>
      <c r="D96" s="387"/>
      <c r="E96" s="387"/>
      <c r="F96" s="387"/>
      <c r="G96" s="387"/>
    </row>
    <row r="97" spans="1:7" ht="13.5" thickBot="1">
      <c r="A97" s="355"/>
      <c r="B97" s="396" t="s">
        <v>75</v>
      </c>
      <c r="C97" s="641"/>
      <c r="D97" s="388">
        <v>2531</v>
      </c>
      <c r="E97" s="388">
        <v>2531</v>
      </c>
      <c r="F97" s="388"/>
      <c r="G97" s="388"/>
    </row>
    <row r="98" spans="1:7" ht="13.5" thickBot="1">
      <c r="A98" s="54"/>
      <c r="B98" s="397" t="s">
        <v>55</v>
      </c>
      <c r="C98" s="650">
        <f>SUM(C73:C97)</f>
        <v>54972</v>
      </c>
      <c r="D98" s="593">
        <f>SUM(D73:D97)</f>
        <v>84710</v>
      </c>
      <c r="E98" s="593">
        <f>SUM(E73:E97)</f>
        <v>88539</v>
      </c>
      <c r="F98" s="593">
        <f>SUM(F73:F97)</f>
        <v>41194</v>
      </c>
      <c r="G98" s="593">
        <f>SUM(G73:G97)</f>
        <v>42880</v>
      </c>
    </row>
    <row r="99" spans="1:7" ht="12.75">
      <c r="A99" s="89"/>
      <c r="B99" s="629"/>
      <c r="C99" s="651"/>
      <c r="D99" s="360"/>
      <c r="E99" s="360"/>
      <c r="F99" s="360"/>
      <c r="G99" s="360"/>
    </row>
    <row r="100" spans="1:7" ht="13.5" thickBot="1">
      <c r="A100" s="364" t="s">
        <v>383</v>
      </c>
      <c r="B100" s="630" t="s">
        <v>506</v>
      </c>
      <c r="C100" s="652"/>
      <c r="D100" s="365"/>
      <c r="E100" s="365"/>
      <c r="F100" s="365"/>
      <c r="G100" s="365"/>
    </row>
    <row r="101" spans="1:7" ht="12.75">
      <c r="A101" s="89"/>
      <c r="B101" s="629" t="s">
        <v>56</v>
      </c>
      <c r="C101" s="653">
        <v>2207</v>
      </c>
      <c r="D101" s="350">
        <v>2000</v>
      </c>
      <c r="E101" s="350">
        <v>2000</v>
      </c>
      <c r="F101" s="350">
        <v>2000</v>
      </c>
      <c r="G101" s="350">
        <v>2000</v>
      </c>
    </row>
    <row r="102" spans="1:7" ht="12.75">
      <c r="A102" s="398"/>
      <c r="B102" s="631" t="s">
        <v>710</v>
      </c>
      <c r="C102" s="654"/>
      <c r="D102" s="380">
        <v>2000</v>
      </c>
      <c r="E102" s="380">
        <v>2000</v>
      </c>
      <c r="F102" s="380">
        <v>3000</v>
      </c>
      <c r="G102" s="380">
        <v>20215</v>
      </c>
    </row>
    <row r="103" spans="1:7" ht="12.75">
      <c r="A103" s="584"/>
      <c r="B103" s="582" t="s">
        <v>126</v>
      </c>
      <c r="C103" s="655"/>
      <c r="D103" s="594"/>
      <c r="E103" s="594">
        <v>28191</v>
      </c>
      <c r="F103" s="594"/>
      <c r="G103" s="594"/>
    </row>
    <row r="104" spans="1:7" ht="12.75">
      <c r="A104" s="584"/>
      <c r="B104" s="582" t="s">
        <v>57</v>
      </c>
      <c r="C104" s="655">
        <v>51853</v>
      </c>
      <c r="D104" s="594"/>
      <c r="E104" s="594"/>
      <c r="F104" s="594">
        <v>8000</v>
      </c>
      <c r="G104" s="594">
        <v>8000</v>
      </c>
    </row>
    <row r="105" spans="1:7" ht="13.5" thickBot="1">
      <c r="A105" s="355"/>
      <c r="B105" s="394" t="s">
        <v>127</v>
      </c>
      <c r="C105" s="656"/>
      <c r="D105" s="356"/>
      <c r="E105" s="356">
        <v>574</v>
      </c>
      <c r="F105" s="356"/>
      <c r="G105" s="356"/>
    </row>
    <row r="106" spans="1:7" ht="13.5" thickBot="1">
      <c r="A106" s="54"/>
      <c r="B106" s="397" t="s">
        <v>506</v>
      </c>
      <c r="C106" s="650">
        <f>SUM(C101:C104)</f>
        <v>54060</v>
      </c>
      <c r="D106" s="50">
        <f>SUM(D101:D104)</f>
        <v>4000</v>
      </c>
      <c r="E106" s="50">
        <f>SUM(E101:E105)</f>
        <v>32765</v>
      </c>
      <c r="F106" s="50">
        <f>SUM(F101:F105)</f>
        <v>13000</v>
      </c>
      <c r="G106" s="50">
        <f>SUM(G101:G105)</f>
        <v>30215</v>
      </c>
    </row>
    <row r="107" spans="1:7" ht="12.75">
      <c r="A107" s="101" t="s">
        <v>383</v>
      </c>
      <c r="B107" s="632" t="s">
        <v>58</v>
      </c>
      <c r="C107" s="657"/>
      <c r="D107" s="366"/>
      <c r="E107" s="366"/>
      <c r="F107" s="366"/>
      <c r="G107" s="366"/>
    </row>
    <row r="108" spans="1:7" ht="13.5" thickBot="1">
      <c r="A108" s="355"/>
      <c r="B108" s="394" t="s">
        <v>671</v>
      </c>
      <c r="C108" s="656"/>
      <c r="D108" s="356"/>
      <c r="E108" s="356"/>
      <c r="F108" s="356"/>
      <c r="G108" s="356">
        <v>474</v>
      </c>
    </row>
    <row r="109" spans="1:7" ht="13.5" thickBot="1">
      <c r="A109" s="54"/>
      <c r="B109" s="397" t="s">
        <v>58</v>
      </c>
      <c r="C109" s="650">
        <f>SUM(C107:C107)</f>
        <v>0</v>
      </c>
      <c r="D109" s="50">
        <f>SUM(D107:D107)</f>
        <v>0</v>
      </c>
      <c r="E109" s="50">
        <f>SUM(E107:E107)</f>
        <v>0</v>
      </c>
      <c r="F109" s="50">
        <f>SUM(F107:F107)</f>
        <v>0</v>
      </c>
      <c r="G109" s="50">
        <f>SUM(G107:G108)</f>
        <v>474</v>
      </c>
    </row>
    <row r="110" spans="1:7" ht="12.75">
      <c r="A110" s="95"/>
      <c r="B110" s="633"/>
      <c r="C110" s="112"/>
      <c r="D110" s="627"/>
      <c r="E110" s="627"/>
      <c r="F110" s="627"/>
      <c r="G110" s="627"/>
    </row>
    <row r="111" spans="1:7" ht="13.5" thickBot="1">
      <c r="A111" s="367" t="s">
        <v>383</v>
      </c>
      <c r="B111" s="634" t="s">
        <v>59</v>
      </c>
      <c r="C111" s="38"/>
      <c r="D111" s="368"/>
      <c r="E111" s="368"/>
      <c r="F111" s="368"/>
      <c r="G111" s="368"/>
    </row>
    <row r="112" spans="1:7" ht="12.75">
      <c r="A112" s="369"/>
      <c r="B112" s="635" t="s">
        <v>60</v>
      </c>
      <c r="C112" s="73">
        <v>880</v>
      </c>
      <c r="D112" s="370">
        <v>880</v>
      </c>
      <c r="E112" s="370">
        <v>880</v>
      </c>
      <c r="F112" s="370">
        <v>878</v>
      </c>
      <c r="G112" s="370">
        <v>878</v>
      </c>
    </row>
    <row r="113" spans="1:7" ht="13.5" thickBot="1">
      <c r="A113" s="369"/>
      <c r="B113" s="636" t="s">
        <v>61</v>
      </c>
      <c r="C113" s="73">
        <v>6783</v>
      </c>
      <c r="D113" s="370">
        <v>6783</v>
      </c>
      <c r="E113" s="370">
        <v>6783</v>
      </c>
      <c r="F113" s="370">
        <v>6783</v>
      </c>
      <c r="G113" s="370">
        <v>6783</v>
      </c>
    </row>
    <row r="114" spans="1:7" ht="13.5" thickBot="1">
      <c r="A114" s="251"/>
      <c r="B114" s="595" t="s">
        <v>62</v>
      </c>
      <c r="C114" s="658">
        <f>SUM(C112:C113)</f>
        <v>7663</v>
      </c>
      <c r="D114" s="371">
        <f>SUM(D112:D113)</f>
        <v>7663</v>
      </c>
      <c r="E114" s="371">
        <f>SUM(E112:E113)</f>
        <v>7663</v>
      </c>
      <c r="F114" s="371">
        <f>SUM(F112:F113)</f>
        <v>7661</v>
      </c>
      <c r="G114" s="371">
        <f>SUM(G112:G113)</f>
        <v>7661</v>
      </c>
    </row>
    <row r="115" spans="1:7" ht="13.5" thickBot="1">
      <c r="A115" s="372"/>
      <c r="B115" s="637"/>
      <c r="C115" s="260"/>
      <c r="D115" s="236"/>
      <c r="E115" s="236"/>
      <c r="F115" s="236"/>
      <c r="G115" s="236"/>
    </row>
    <row r="116" spans="1:7" ht="13.5" thickBot="1">
      <c r="A116" s="373" t="s">
        <v>383</v>
      </c>
      <c r="B116" s="595" t="s">
        <v>63</v>
      </c>
      <c r="C116" s="658">
        <v>25000</v>
      </c>
      <c r="D116" s="371">
        <v>45860</v>
      </c>
      <c r="E116" s="371">
        <v>45860</v>
      </c>
      <c r="F116" s="371">
        <v>18000</v>
      </c>
      <c r="G116" s="371">
        <v>18000</v>
      </c>
    </row>
    <row r="117" spans="1:7" ht="13.5" thickBot="1">
      <c r="A117" s="374"/>
      <c r="B117" s="638"/>
      <c r="C117" s="659"/>
      <c r="D117" s="375"/>
      <c r="E117" s="375"/>
      <c r="F117" s="375"/>
      <c r="G117" s="375"/>
    </row>
    <row r="118" spans="1:7" ht="13.5" thickBot="1">
      <c r="A118" s="373" t="s">
        <v>383</v>
      </c>
      <c r="B118" s="595" t="s">
        <v>331</v>
      </c>
      <c r="C118" s="658"/>
      <c r="D118" s="371"/>
      <c r="E118" s="371"/>
      <c r="F118" s="371">
        <v>0</v>
      </c>
      <c r="G118" s="371">
        <v>141</v>
      </c>
    </row>
    <row r="119" spans="1:7" ht="13.5" thickBot="1">
      <c r="A119" s="376"/>
      <c r="B119" s="639"/>
      <c r="C119" s="44"/>
      <c r="D119" s="377"/>
      <c r="E119" s="377"/>
      <c r="F119" s="377"/>
      <c r="G119" s="377"/>
    </row>
    <row r="120" spans="1:7" ht="13.5" thickBot="1">
      <c r="A120" s="376" t="s">
        <v>383</v>
      </c>
      <c r="B120" s="639" t="s">
        <v>47</v>
      </c>
      <c r="C120" s="44"/>
      <c r="D120" s="377"/>
      <c r="E120" s="377"/>
      <c r="F120" s="377">
        <v>80079</v>
      </c>
      <c r="G120" s="377">
        <v>80079</v>
      </c>
    </row>
    <row r="121" spans="1:7" ht="13.5" thickBot="1">
      <c r="A121" s="374"/>
      <c r="B121" s="638"/>
      <c r="C121" s="659"/>
      <c r="D121" s="375"/>
      <c r="E121" s="375"/>
      <c r="F121" s="375"/>
      <c r="G121" s="375"/>
    </row>
    <row r="122" spans="1:7" ht="13.5" thickBot="1">
      <c r="A122" s="373"/>
      <c r="B122" s="595" t="s">
        <v>352</v>
      </c>
      <c r="C122" s="658">
        <v>380000</v>
      </c>
      <c r="D122" s="595">
        <v>200000</v>
      </c>
      <c r="E122" s="596">
        <v>189405</v>
      </c>
      <c r="F122" s="596">
        <v>49000</v>
      </c>
      <c r="G122" s="596">
        <v>0</v>
      </c>
    </row>
    <row r="123" spans="1:7" ht="13.5" thickBot="1">
      <c r="A123" s="372"/>
      <c r="B123" s="637"/>
      <c r="C123" s="260"/>
      <c r="D123" s="236"/>
      <c r="E123" s="236"/>
      <c r="F123" s="236"/>
      <c r="G123" s="236"/>
    </row>
    <row r="124" spans="1:7" ht="16.5" thickBot="1" thickTop="1">
      <c r="A124" s="378" t="s">
        <v>64</v>
      </c>
      <c r="B124" s="640"/>
      <c r="C124" s="701">
        <f>C66+C98+C106+C114+C116+C109+C118+C120+C122</f>
        <v>1436317</v>
      </c>
      <c r="D124" s="702">
        <f>D66+D98+D106+D114+D116+D109+D118+D120+D122</f>
        <v>1450375</v>
      </c>
      <c r="E124" s="702">
        <f>E66+E98+E106+E114+E116+E109+E118+E120+E122</f>
        <v>1511945</v>
      </c>
      <c r="F124" s="702">
        <f>F66+F98+F106+F114+F116+F109+F118+F120+F122</f>
        <v>295334</v>
      </c>
      <c r="G124" s="702">
        <f>G66+G98+G106+G114+G116+G109+G118+G120+G122</f>
        <v>299546</v>
      </c>
    </row>
  </sheetData>
  <sheetProtection/>
  <mergeCells count="1">
    <mergeCell ref="A3:G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3.25390625" style="0" customWidth="1"/>
  </cols>
  <sheetData>
    <row r="1" spans="1:6" ht="12.75">
      <c r="A1" s="1108" t="s">
        <v>699</v>
      </c>
      <c r="B1" s="1108"/>
      <c r="C1" s="1108"/>
      <c r="D1" s="1108"/>
      <c r="E1" s="1108"/>
      <c r="F1" s="1108"/>
    </row>
    <row r="3" spans="1:6" ht="12.75">
      <c r="A3" s="1087" t="s">
        <v>411</v>
      </c>
      <c r="B3" s="1087"/>
      <c r="C3" s="1087"/>
      <c r="D3" s="1087"/>
      <c r="E3" s="1087"/>
      <c r="F3" s="1087"/>
    </row>
    <row r="4" spans="1:6" ht="12.75">
      <c r="A4" s="1087" t="s">
        <v>173</v>
      </c>
      <c r="B4" s="1087"/>
      <c r="C4" s="1087"/>
      <c r="D4" s="1087"/>
      <c r="E4" s="1087"/>
      <c r="F4" s="1087"/>
    </row>
    <row r="6" ht="13.5" thickBot="1">
      <c r="F6" t="s">
        <v>388</v>
      </c>
    </row>
    <row r="7" spans="1:6" ht="26.25" thickBot="1">
      <c r="A7" s="346"/>
      <c r="B7" s="225" t="s">
        <v>412</v>
      </c>
      <c r="C7" s="403" t="s">
        <v>83</v>
      </c>
      <c r="D7" s="403" t="s">
        <v>134</v>
      </c>
      <c r="E7" s="403" t="s">
        <v>133</v>
      </c>
      <c r="F7" s="403" t="s">
        <v>174</v>
      </c>
    </row>
    <row r="8" spans="1:6" ht="12.75">
      <c r="A8" s="226" t="s">
        <v>413</v>
      </c>
      <c r="B8" s="227"/>
      <c r="C8" s="227"/>
      <c r="D8" s="227"/>
      <c r="E8" s="227"/>
      <c r="F8" s="227"/>
    </row>
    <row r="9" spans="1:6" ht="12.75">
      <c r="A9" s="16" t="s">
        <v>414</v>
      </c>
      <c r="B9" s="228">
        <v>2000</v>
      </c>
      <c r="C9" s="228">
        <v>2300</v>
      </c>
      <c r="D9" s="228">
        <v>2300</v>
      </c>
      <c r="E9" s="228">
        <v>2521</v>
      </c>
      <c r="F9" s="228">
        <v>2521</v>
      </c>
    </row>
    <row r="10" spans="1:6" ht="12.75">
      <c r="A10" s="402" t="s">
        <v>86</v>
      </c>
      <c r="B10" s="228">
        <v>195652</v>
      </c>
      <c r="C10" s="228">
        <v>220736</v>
      </c>
      <c r="D10" s="228">
        <v>223555</v>
      </c>
      <c r="E10" s="228">
        <v>211399</v>
      </c>
      <c r="F10" s="228">
        <v>212049</v>
      </c>
    </row>
    <row r="11" spans="1:6" ht="12.75">
      <c r="A11" s="402" t="s">
        <v>130</v>
      </c>
      <c r="B11" s="228">
        <v>65677</v>
      </c>
      <c r="C11" s="228">
        <v>13526</v>
      </c>
      <c r="D11" s="228">
        <v>23767</v>
      </c>
      <c r="E11" s="228">
        <v>23754</v>
      </c>
      <c r="F11" s="228">
        <v>24124</v>
      </c>
    </row>
    <row r="12" spans="1:6" ht="12.75">
      <c r="A12" s="16" t="s">
        <v>415</v>
      </c>
      <c r="B12" s="228">
        <v>28592</v>
      </c>
      <c r="C12" s="228">
        <v>9200</v>
      </c>
      <c r="D12" s="228">
        <v>10050</v>
      </c>
      <c r="E12" s="228">
        <v>2200</v>
      </c>
      <c r="F12" s="228">
        <v>2200</v>
      </c>
    </row>
    <row r="13" spans="1:6" ht="12.75">
      <c r="A13" s="16" t="s">
        <v>416</v>
      </c>
      <c r="B13" s="229">
        <v>548015</v>
      </c>
      <c r="C13" s="229">
        <v>516593</v>
      </c>
      <c r="D13" s="229">
        <v>562706</v>
      </c>
      <c r="E13" s="229">
        <v>597254</v>
      </c>
      <c r="F13" s="229">
        <v>608315</v>
      </c>
    </row>
    <row r="14" spans="1:6" ht="12.75">
      <c r="A14" s="16" t="s">
        <v>417</v>
      </c>
      <c r="B14" s="229">
        <v>0</v>
      </c>
      <c r="C14" s="229">
        <v>1000</v>
      </c>
      <c r="D14" s="229">
        <v>1966</v>
      </c>
      <c r="E14" s="229">
        <v>35222</v>
      </c>
      <c r="F14" s="229">
        <v>16354</v>
      </c>
    </row>
    <row r="15" spans="1:6" ht="12.75">
      <c r="A15" s="16" t="s">
        <v>418</v>
      </c>
      <c r="B15" s="228">
        <v>435597</v>
      </c>
      <c r="C15" s="228">
        <v>430271</v>
      </c>
      <c r="D15" s="228">
        <v>439878</v>
      </c>
      <c r="E15" s="228">
        <v>468040</v>
      </c>
      <c r="F15" s="228">
        <v>469040</v>
      </c>
    </row>
    <row r="16" spans="1:6" ht="12.75">
      <c r="A16" s="16" t="s">
        <v>419</v>
      </c>
      <c r="B16" s="228">
        <v>221608</v>
      </c>
      <c r="C16" s="228">
        <v>118049</v>
      </c>
      <c r="D16" s="228">
        <v>121269</v>
      </c>
      <c r="E16" s="228">
        <v>118309</v>
      </c>
      <c r="F16" s="228">
        <v>117939</v>
      </c>
    </row>
    <row r="17" spans="1:6" ht="12.75">
      <c r="A17" s="16" t="s">
        <v>420</v>
      </c>
      <c r="B17" s="228">
        <v>0</v>
      </c>
      <c r="C17" s="228">
        <v>0</v>
      </c>
      <c r="D17" s="228">
        <v>0</v>
      </c>
      <c r="E17" s="228">
        <v>0</v>
      </c>
      <c r="F17" s="228">
        <v>0</v>
      </c>
    </row>
    <row r="18" spans="1:6" ht="12.75">
      <c r="A18" s="16" t="s">
        <v>421</v>
      </c>
      <c r="B18" s="228">
        <v>706585</v>
      </c>
      <c r="C18" s="228">
        <v>837959</v>
      </c>
      <c r="D18" s="228">
        <v>854534</v>
      </c>
      <c r="E18" s="228">
        <v>122658</v>
      </c>
      <c r="F18" s="228">
        <v>122658</v>
      </c>
    </row>
    <row r="19" spans="1:6" ht="12.75">
      <c r="A19" s="16" t="s">
        <v>422</v>
      </c>
      <c r="B19" s="228">
        <v>11400</v>
      </c>
      <c r="C19" s="228">
        <v>7800</v>
      </c>
      <c r="D19" s="228">
        <v>12597</v>
      </c>
      <c r="E19" s="228">
        <v>9469</v>
      </c>
      <c r="F19" s="228">
        <v>700</v>
      </c>
    </row>
    <row r="20" spans="1:6" ht="12.75">
      <c r="A20" s="16" t="s">
        <v>423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</row>
    <row r="21" spans="1:6" ht="12.75">
      <c r="A21" s="402" t="s">
        <v>131</v>
      </c>
      <c r="B21" s="228">
        <v>0</v>
      </c>
      <c r="C21" s="228">
        <v>0</v>
      </c>
      <c r="D21" s="228">
        <v>1405</v>
      </c>
      <c r="E21" s="228">
        <v>0</v>
      </c>
      <c r="F21" s="228">
        <v>0</v>
      </c>
    </row>
    <row r="22" spans="1:6" ht="12.75">
      <c r="A22" s="16" t="s">
        <v>424</v>
      </c>
      <c r="B22" s="228">
        <v>438648</v>
      </c>
      <c r="C22" s="228">
        <v>326349</v>
      </c>
      <c r="D22" s="228">
        <v>322556</v>
      </c>
      <c r="E22" s="228">
        <v>315166</v>
      </c>
      <c r="F22" s="228">
        <v>315313</v>
      </c>
    </row>
    <row r="23" spans="1:6" ht="12.75">
      <c r="A23" s="16" t="s">
        <v>425</v>
      </c>
      <c r="B23" s="228">
        <v>60587</v>
      </c>
      <c r="C23" s="228">
        <v>0</v>
      </c>
      <c r="D23" s="228">
        <v>34860</v>
      </c>
      <c r="E23" s="228">
        <v>0</v>
      </c>
      <c r="F23" s="228">
        <v>1338</v>
      </c>
    </row>
    <row r="24" spans="1:6" ht="12.75">
      <c r="A24" s="16" t="s">
        <v>426</v>
      </c>
      <c r="B24" s="228">
        <v>45203</v>
      </c>
      <c r="C24" s="228">
        <v>68440</v>
      </c>
      <c r="D24" s="228">
        <v>43284</v>
      </c>
      <c r="E24" s="228">
        <v>2153</v>
      </c>
      <c r="F24" s="228">
        <v>21541</v>
      </c>
    </row>
    <row r="25" spans="1:6" ht="12.75">
      <c r="A25" s="16" t="s">
        <v>427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</row>
    <row r="26" spans="1:6" ht="12.75">
      <c r="A26" s="16" t="s">
        <v>428</v>
      </c>
      <c r="B26" s="228">
        <v>0</v>
      </c>
      <c r="C26" s="228">
        <v>0</v>
      </c>
      <c r="D26" s="228">
        <v>33060</v>
      </c>
      <c r="E26" s="228">
        <v>0</v>
      </c>
      <c r="F26" s="228">
        <v>9627</v>
      </c>
    </row>
    <row r="27" spans="1:6" ht="12.75">
      <c r="A27" s="16" t="s">
        <v>429</v>
      </c>
      <c r="B27" s="228">
        <v>0</v>
      </c>
      <c r="C27" s="228">
        <v>0</v>
      </c>
      <c r="D27" s="228">
        <v>0</v>
      </c>
      <c r="E27" s="228">
        <v>0</v>
      </c>
      <c r="F27" s="228">
        <v>9932</v>
      </c>
    </row>
    <row r="28" spans="1:6" ht="13.5" thickBot="1">
      <c r="A28" s="22" t="s">
        <v>330</v>
      </c>
      <c r="B28" s="230">
        <v>650</v>
      </c>
      <c r="C28" s="230">
        <v>944</v>
      </c>
      <c r="D28" s="230">
        <v>944</v>
      </c>
      <c r="E28" s="230">
        <v>475</v>
      </c>
      <c r="F28" s="230">
        <v>475</v>
      </c>
    </row>
    <row r="29" spans="1:6" ht="13.5" thickBot="1">
      <c r="A29" s="599" t="s">
        <v>430</v>
      </c>
      <c r="B29" s="600">
        <f>SUM(B9:B28)</f>
        <v>2760214</v>
      </c>
      <c r="C29" s="600">
        <f>SUM(C9:C28)</f>
        <v>2553167</v>
      </c>
      <c r="D29" s="597">
        <f>SUM(D9:D28)</f>
        <v>2688731</v>
      </c>
      <c r="E29" s="597">
        <f>SUM(E9:E28)</f>
        <v>1908620</v>
      </c>
      <c r="F29" s="597">
        <f>SUM(F9:F28)</f>
        <v>1934126</v>
      </c>
    </row>
    <row r="30" spans="1:6" ht="13.5" thickBot="1">
      <c r="A30" s="235" t="s">
        <v>82</v>
      </c>
      <c r="B30" s="236">
        <v>509442</v>
      </c>
      <c r="C30" s="236">
        <v>470000</v>
      </c>
      <c r="D30" s="236">
        <v>514711</v>
      </c>
      <c r="E30" s="236">
        <v>41000</v>
      </c>
      <c r="F30" s="236">
        <v>49170</v>
      </c>
    </row>
    <row r="31" spans="1:6" ht="13.5" thickBot="1">
      <c r="A31" s="599" t="s">
        <v>431</v>
      </c>
      <c r="B31" s="600">
        <f>SUM(B29:B30)</f>
        <v>3269656</v>
      </c>
      <c r="C31" s="600">
        <f>SUM(C29:C30)</f>
        <v>3023167</v>
      </c>
      <c r="D31" s="597">
        <f>SUM(D29:D30)</f>
        <v>3203442</v>
      </c>
      <c r="E31" s="597">
        <f>SUM(E29:E30)</f>
        <v>1949620</v>
      </c>
      <c r="F31" s="597">
        <f>SUM(F29:F30)</f>
        <v>1983296</v>
      </c>
    </row>
    <row r="32" spans="1:6" ht="12.75">
      <c r="A32" s="253" t="s">
        <v>432</v>
      </c>
      <c r="B32" s="227">
        <v>54280</v>
      </c>
      <c r="C32" s="227">
        <v>59624</v>
      </c>
      <c r="D32" s="227">
        <v>59624</v>
      </c>
      <c r="E32" s="227">
        <v>56707</v>
      </c>
      <c r="F32" s="227">
        <v>56707</v>
      </c>
    </row>
    <row r="33" spans="1:6" ht="12.75">
      <c r="A33" s="16" t="s">
        <v>433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</row>
    <row r="34" spans="1:6" ht="12.75">
      <c r="A34" s="16" t="s">
        <v>434</v>
      </c>
      <c r="B34" s="229">
        <v>0</v>
      </c>
      <c r="C34" s="229">
        <v>0</v>
      </c>
      <c r="D34" s="229">
        <v>0</v>
      </c>
      <c r="E34" s="229">
        <v>0</v>
      </c>
      <c r="F34" s="229">
        <v>0</v>
      </c>
    </row>
    <row r="35" spans="1:6" ht="13.5" thickBot="1">
      <c r="A35" s="37" t="s">
        <v>435</v>
      </c>
      <c r="B35" s="230"/>
      <c r="C35" s="230"/>
      <c r="D35" s="230"/>
      <c r="E35" s="230"/>
      <c r="F35" s="230"/>
    </row>
    <row r="36" spans="1:6" ht="13.5" thickBot="1">
      <c r="A36" s="599" t="s">
        <v>79</v>
      </c>
      <c r="B36" s="601">
        <f>SUM(B32:B35)</f>
        <v>54280</v>
      </c>
      <c r="C36" s="601">
        <f>SUM(C32:C35)</f>
        <v>59624</v>
      </c>
      <c r="D36" s="598">
        <f>SUM(D32:D35)</f>
        <v>59624</v>
      </c>
      <c r="E36" s="598">
        <f>SUM(E32:E35)</f>
        <v>56707</v>
      </c>
      <c r="F36" s="598">
        <f>SUM(F32:F35)</f>
        <v>56707</v>
      </c>
    </row>
    <row r="37" spans="1:6" ht="13.5" thickBot="1">
      <c r="A37" s="400" t="s">
        <v>353</v>
      </c>
      <c r="B37" s="401">
        <f>B29+B30+B36</f>
        <v>3323936</v>
      </c>
      <c r="C37" s="401">
        <f>C29+C30+C36</f>
        <v>3082791</v>
      </c>
      <c r="D37" s="401">
        <f>D29+D30+D36</f>
        <v>3263066</v>
      </c>
      <c r="E37" s="401">
        <f>E29+E30+E36</f>
        <v>2006327</v>
      </c>
      <c r="F37" s="401">
        <f>F29+F30+F36</f>
        <v>2040003</v>
      </c>
    </row>
    <row r="38" spans="1:6" ht="12.75">
      <c r="A38" s="233"/>
      <c r="B38" s="227"/>
      <c r="C38" s="227"/>
      <c r="D38" s="227"/>
      <c r="E38" s="227"/>
      <c r="F38" s="227"/>
    </row>
    <row r="39" spans="1:6" ht="12.75">
      <c r="A39" s="234" t="s">
        <v>436</v>
      </c>
      <c r="B39" s="228"/>
      <c r="C39" s="228"/>
      <c r="D39" s="442"/>
      <c r="E39" s="685"/>
      <c r="F39" s="685"/>
    </row>
    <row r="40" spans="1:6" ht="12.75">
      <c r="A40" s="16" t="s">
        <v>305</v>
      </c>
      <c r="B40" s="228">
        <v>767607</v>
      </c>
      <c r="C40" s="228">
        <v>751811</v>
      </c>
      <c r="D40" s="244">
        <v>774402</v>
      </c>
      <c r="E40" s="244">
        <v>747133</v>
      </c>
      <c r="F40" s="244">
        <v>761157</v>
      </c>
    </row>
    <row r="41" spans="1:6" ht="12.75">
      <c r="A41" s="16" t="s">
        <v>437</v>
      </c>
      <c r="B41" s="228">
        <v>243099</v>
      </c>
      <c r="C41" s="228">
        <v>194260</v>
      </c>
      <c r="D41" s="19">
        <v>199813</v>
      </c>
      <c r="E41" s="19">
        <v>195102</v>
      </c>
      <c r="F41" s="19">
        <v>198648</v>
      </c>
    </row>
    <row r="42" spans="1:6" ht="12.75">
      <c r="A42" s="16" t="s">
        <v>438</v>
      </c>
      <c r="B42" s="228">
        <v>596119</v>
      </c>
      <c r="C42" s="228">
        <v>583936</v>
      </c>
      <c r="D42" s="228">
        <v>626912</v>
      </c>
      <c r="E42" s="228">
        <v>639947</v>
      </c>
      <c r="F42" s="228">
        <v>645835</v>
      </c>
    </row>
    <row r="43" spans="1:6" ht="12.75">
      <c r="A43" s="16" t="s">
        <v>319</v>
      </c>
      <c r="B43" s="228">
        <v>33350</v>
      </c>
      <c r="C43" s="228">
        <v>56860</v>
      </c>
      <c r="D43" s="228">
        <v>53860</v>
      </c>
      <c r="E43" s="228">
        <v>29700</v>
      </c>
      <c r="F43" s="228">
        <v>29700</v>
      </c>
    </row>
    <row r="44" spans="1:6" ht="12.75">
      <c r="A44" s="16" t="s">
        <v>311</v>
      </c>
      <c r="B44" s="228">
        <v>62929</v>
      </c>
      <c r="C44" s="228">
        <v>7364</v>
      </c>
      <c r="D44" s="228">
        <v>11209</v>
      </c>
      <c r="E44" s="228">
        <v>7510</v>
      </c>
      <c r="F44" s="17">
        <v>7843</v>
      </c>
    </row>
    <row r="45" spans="1:6" ht="12.75">
      <c r="A45" s="16" t="s">
        <v>325</v>
      </c>
      <c r="B45" s="228">
        <v>54060</v>
      </c>
      <c r="C45" s="228">
        <v>4000</v>
      </c>
      <c r="D45" s="228">
        <v>32765</v>
      </c>
      <c r="E45" s="228">
        <v>13000</v>
      </c>
      <c r="F45" s="17">
        <v>30215</v>
      </c>
    </row>
    <row r="46" spans="1:6" ht="12.75">
      <c r="A46" s="16" t="s">
        <v>439</v>
      </c>
      <c r="B46" s="228">
        <v>24785</v>
      </c>
      <c r="C46" s="228">
        <v>19635</v>
      </c>
      <c r="D46" s="228">
        <v>21291</v>
      </c>
      <c r="E46" s="228">
        <v>13200</v>
      </c>
      <c r="F46" s="17">
        <v>15308</v>
      </c>
    </row>
    <row r="47" spans="1:6" ht="12.75">
      <c r="A47" s="16" t="s">
        <v>440</v>
      </c>
      <c r="B47" s="228">
        <v>0</v>
      </c>
      <c r="C47" s="228">
        <v>0</v>
      </c>
      <c r="D47" s="228">
        <v>0</v>
      </c>
      <c r="E47" s="228">
        <v>0</v>
      </c>
      <c r="F47" s="228">
        <v>474</v>
      </c>
    </row>
    <row r="48" spans="1:6" ht="12.75">
      <c r="A48" s="983" t="s">
        <v>132</v>
      </c>
      <c r="B48" s="968">
        <v>40156</v>
      </c>
      <c r="C48" s="19">
        <v>53381</v>
      </c>
      <c r="D48" s="19">
        <v>58806</v>
      </c>
      <c r="E48" s="19">
        <v>50724</v>
      </c>
      <c r="F48" s="19">
        <v>58337</v>
      </c>
    </row>
    <row r="49" spans="1:6" ht="12.75">
      <c r="A49" s="16" t="s">
        <v>441</v>
      </c>
      <c r="B49" s="228">
        <v>182</v>
      </c>
      <c r="C49" s="228">
        <v>1029</v>
      </c>
      <c r="D49" s="19">
        <v>10937</v>
      </c>
      <c r="E49" s="19">
        <v>1418</v>
      </c>
      <c r="F49" s="19">
        <v>1418</v>
      </c>
    </row>
    <row r="50" spans="1:6" ht="12.75">
      <c r="A50" s="16" t="s">
        <v>321</v>
      </c>
      <c r="B50" s="228">
        <v>54972</v>
      </c>
      <c r="C50" s="228">
        <v>84710</v>
      </c>
      <c r="D50" s="228">
        <v>88539</v>
      </c>
      <c r="E50" s="228">
        <v>41194</v>
      </c>
      <c r="F50" s="228">
        <v>42880</v>
      </c>
    </row>
    <row r="51" spans="1:6" ht="12.75">
      <c r="A51" s="16" t="s">
        <v>323</v>
      </c>
      <c r="B51" s="228">
        <v>914622</v>
      </c>
      <c r="C51" s="228">
        <v>1108142</v>
      </c>
      <c r="D51" s="228">
        <v>1147713</v>
      </c>
      <c r="E51" s="228">
        <v>86400</v>
      </c>
      <c r="F51" s="228">
        <v>120096</v>
      </c>
    </row>
    <row r="52" spans="1:6" ht="12.75">
      <c r="A52" s="402" t="s">
        <v>46</v>
      </c>
      <c r="B52" s="228">
        <v>0</v>
      </c>
      <c r="C52" s="228">
        <v>0</v>
      </c>
      <c r="D52" s="228">
        <v>0</v>
      </c>
      <c r="E52" s="228">
        <v>6783</v>
      </c>
      <c r="F52" s="228">
        <v>6783</v>
      </c>
    </row>
    <row r="53" spans="1:6" ht="13.5" thickBot="1">
      <c r="A53" s="22" t="s">
        <v>331</v>
      </c>
      <c r="B53" s="230">
        <v>0</v>
      </c>
      <c r="C53" s="230">
        <v>0</v>
      </c>
      <c r="D53" s="230">
        <v>0</v>
      </c>
      <c r="E53" s="230">
        <v>0</v>
      </c>
      <c r="F53" s="230">
        <v>141</v>
      </c>
    </row>
    <row r="54" spans="1:6" ht="13.5" thickBot="1">
      <c r="A54" s="599" t="s">
        <v>442</v>
      </c>
      <c r="B54" s="600">
        <f>SUM(B40:B53)</f>
        <v>2791881</v>
      </c>
      <c r="C54" s="600">
        <f>SUM(C40:C53)</f>
        <v>2865128</v>
      </c>
      <c r="D54" s="597">
        <f>SUM(D40:D53)</f>
        <v>3026247</v>
      </c>
      <c r="E54" s="597">
        <f>SUM(E40:E53)</f>
        <v>1832111</v>
      </c>
      <c r="F54" s="597">
        <f>SUM(F40:F53)</f>
        <v>1918835</v>
      </c>
    </row>
    <row r="55" spans="1:6" ht="13.5" thickBot="1">
      <c r="A55" s="235" t="s">
        <v>84</v>
      </c>
      <c r="B55" s="236">
        <v>524392</v>
      </c>
      <c r="C55" s="236">
        <v>210000</v>
      </c>
      <c r="D55" s="236">
        <v>229156</v>
      </c>
      <c r="E55" s="236">
        <v>58684</v>
      </c>
      <c r="F55" s="236">
        <v>5636</v>
      </c>
    </row>
    <row r="56" spans="1:6" ht="13.5" thickBot="1">
      <c r="A56" s="599" t="s">
        <v>443</v>
      </c>
      <c r="B56" s="600">
        <f>SUM(B54:B55)</f>
        <v>3316273</v>
      </c>
      <c r="C56" s="600">
        <f>SUM(C54:C55)</f>
        <v>3075128</v>
      </c>
      <c r="D56" s="597">
        <f>SUM(D54:D55)</f>
        <v>3255403</v>
      </c>
      <c r="E56" s="597">
        <f>SUM(E54:E55)</f>
        <v>1890795</v>
      </c>
      <c r="F56" s="597">
        <f>SUM(F54:F55)</f>
        <v>1924471</v>
      </c>
    </row>
    <row r="57" spans="1:6" ht="12.75">
      <c r="A57" s="253" t="s">
        <v>444</v>
      </c>
      <c r="B57" s="227">
        <v>0</v>
      </c>
      <c r="C57" s="227">
        <v>0</v>
      </c>
      <c r="D57" s="227">
        <v>0</v>
      </c>
      <c r="E57" s="227">
        <v>34575</v>
      </c>
      <c r="F57" s="227">
        <v>34575</v>
      </c>
    </row>
    <row r="58" spans="1:6" ht="12.75">
      <c r="A58" s="16" t="s">
        <v>445</v>
      </c>
      <c r="B58" s="228">
        <v>7663</v>
      </c>
      <c r="C58" s="228">
        <v>7663</v>
      </c>
      <c r="D58" s="228">
        <v>7663</v>
      </c>
      <c r="E58" s="228">
        <v>878</v>
      </c>
      <c r="F58" s="228">
        <v>878</v>
      </c>
    </row>
    <row r="59" spans="1:6" ht="12.75">
      <c r="A59" s="16" t="s">
        <v>446</v>
      </c>
      <c r="B59" s="229">
        <v>0</v>
      </c>
      <c r="C59" s="229">
        <v>0</v>
      </c>
      <c r="D59" s="229">
        <v>0</v>
      </c>
      <c r="E59" s="229">
        <v>80079</v>
      </c>
      <c r="F59" s="229">
        <v>80079</v>
      </c>
    </row>
    <row r="60" spans="1:6" s="404" customFormat="1" ht="13.5" thickBot="1">
      <c r="A60" s="37" t="s">
        <v>447</v>
      </c>
      <c r="B60" s="230"/>
      <c r="C60" s="230"/>
      <c r="D60" s="230"/>
      <c r="E60" s="230"/>
      <c r="F60" s="230"/>
    </row>
    <row r="61" spans="1:6" ht="13.5" thickBot="1">
      <c r="A61" s="602" t="s">
        <v>85</v>
      </c>
      <c r="B61" s="603">
        <f>SUM(B57:B60)</f>
        <v>7663</v>
      </c>
      <c r="C61" s="603">
        <f>SUM(C57:C60)</f>
        <v>7663</v>
      </c>
      <c r="D61" s="604">
        <f>SUM(D57:D60)</f>
        <v>7663</v>
      </c>
      <c r="E61" s="604">
        <f>SUM(E57:E60)</f>
        <v>115532</v>
      </c>
      <c r="F61" s="604">
        <f>SUM(F57:F60)</f>
        <v>115532</v>
      </c>
    </row>
    <row r="62" spans="1:6" ht="13.5" thickBot="1">
      <c r="A62" s="605" t="s">
        <v>354</v>
      </c>
      <c r="B62" s="606">
        <f>B54+B55+B61</f>
        <v>3323936</v>
      </c>
      <c r="C62" s="606">
        <f>C54+C55+C61</f>
        <v>3082791</v>
      </c>
      <c r="D62" s="606">
        <f>D54+D55+D61</f>
        <v>3263066</v>
      </c>
      <c r="E62" s="606">
        <f>E54+E55+E61</f>
        <v>2006327</v>
      </c>
      <c r="F62" s="606">
        <f>F54+F55+F61</f>
        <v>2040003</v>
      </c>
    </row>
    <row r="63" spans="1:6" ht="13.5" thickBot="1">
      <c r="A63" s="235"/>
      <c r="B63" s="236"/>
      <c r="C63" s="236"/>
      <c r="D63" s="236"/>
      <c r="E63" s="236"/>
      <c r="F63" s="236"/>
    </row>
    <row r="64" spans="1:6" ht="13.5" thickBot="1">
      <c r="A64" s="237" t="s">
        <v>448</v>
      </c>
      <c r="B64" s="238">
        <v>13088</v>
      </c>
      <c r="C64" s="238">
        <v>0</v>
      </c>
      <c r="D64" s="238">
        <v>0</v>
      </c>
      <c r="E64" s="238">
        <v>16316</v>
      </c>
      <c r="F64" s="238">
        <v>18815</v>
      </c>
    </row>
    <row r="65" spans="1:6" ht="13.5" thickBot="1">
      <c r="A65" s="610" t="s">
        <v>449</v>
      </c>
      <c r="B65" s="239">
        <v>566375</v>
      </c>
      <c r="C65" s="239">
        <v>546310</v>
      </c>
      <c r="D65" s="239">
        <v>581506</v>
      </c>
      <c r="E65" s="239">
        <v>536573</v>
      </c>
      <c r="F65" s="239">
        <v>545733</v>
      </c>
    </row>
  </sheetData>
  <sheetProtection/>
  <mergeCells count="3">
    <mergeCell ref="A3:F3"/>
    <mergeCell ref="A4:F4"/>
    <mergeCell ref="A1:F1"/>
  </mergeCells>
  <printOptions/>
  <pageMargins left="0.7875" right="0.7875" top="0.39375" bottom="0.39375" header="0.5118055555555556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1" ht="12.75">
      <c r="G1" s="2" t="s">
        <v>700</v>
      </c>
    </row>
    <row r="2" spans="1:12" ht="12.75">
      <c r="A2" s="1087" t="s">
        <v>450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</row>
    <row r="3" spans="1:13" ht="13.5" thickBot="1">
      <c r="A3" s="1087" t="s">
        <v>175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t="s">
        <v>451</v>
      </c>
    </row>
    <row r="4" spans="1:13" ht="13.5" thickBot="1">
      <c r="A4" s="1112" t="s">
        <v>351</v>
      </c>
      <c r="B4" s="1111" t="s">
        <v>452</v>
      </c>
      <c r="C4" s="1109" t="s">
        <v>453</v>
      </c>
      <c r="D4" s="1109" t="s">
        <v>454</v>
      </c>
      <c r="E4" s="1110" t="s">
        <v>455</v>
      </c>
      <c r="F4" s="1110"/>
      <c r="G4" s="1110"/>
      <c r="H4" s="1110"/>
      <c r="I4" s="1110"/>
      <c r="J4" s="1110"/>
      <c r="K4" s="1110"/>
      <c r="L4" s="1110"/>
      <c r="M4" s="240" t="s">
        <v>456</v>
      </c>
    </row>
    <row r="5" spans="1:13" ht="13.5" thickBot="1">
      <c r="A5" s="1112"/>
      <c r="B5" s="1111"/>
      <c r="C5" s="1109"/>
      <c r="D5" s="1109"/>
      <c r="E5" s="241" t="s">
        <v>457</v>
      </c>
      <c r="F5" s="242" t="s">
        <v>458</v>
      </c>
      <c r="G5" s="242" t="s">
        <v>459</v>
      </c>
      <c r="H5" s="537" t="s">
        <v>89</v>
      </c>
      <c r="I5" s="554" t="s">
        <v>87</v>
      </c>
      <c r="J5" s="545" t="s">
        <v>88</v>
      </c>
      <c r="K5" s="242" t="s">
        <v>460</v>
      </c>
      <c r="L5" s="242" t="s">
        <v>461</v>
      </c>
      <c r="M5" s="243" t="s">
        <v>462</v>
      </c>
    </row>
    <row r="6" spans="1:13" ht="10.5" customHeight="1">
      <c r="A6" s="226" t="s">
        <v>301</v>
      </c>
      <c r="B6" s="244"/>
      <c r="C6" s="245"/>
      <c r="D6" s="13"/>
      <c r="E6" s="407"/>
      <c r="F6" s="408"/>
      <c r="G6" s="408"/>
      <c r="H6" s="538"/>
      <c r="I6" s="567"/>
      <c r="J6" s="546"/>
      <c r="K6" s="246"/>
      <c r="L6" s="247"/>
      <c r="M6" s="244"/>
    </row>
    <row r="7" spans="1:13" ht="12.75" customHeight="1">
      <c r="A7" s="233" t="s">
        <v>463</v>
      </c>
      <c r="B7" s="19">
        <f>SUM(C7:M7)-I7</f>
        <v>2521</v>
      </c>
      <c r="C7" s="245">
        <v>2521</v>
      </c>
      <c r="D7" s="244"/>
      <c r="E7" s="409"/>
      <c r="F7" s="410"/>
      <c r="G7" s="410"/>
      <c r="H7" s="539"/>
      <c r="I7" s="19">
        <f aca="true" t="shared" si="0" ref="I7:I24">SUM(E7:H7)</f>
        <v>0</v>
      </c>
      <c r="J7" s="547"/>
      <c r="K7" s="178"/>
      <c r="L7" s="228"/>
      <c r="M7" s="244"/>
    </row>
    <row r="8" spans="1:13" ht="12.75">
      <c r="A8" s="16" t="s">
        <v>464</v>
      </c>
      <c r="B8" s="19">
        <f>SUM(C8:M8)-I8</f>
        <v>30200</v>
      </c>
      <c r="C8" s="18"/>
      <c r="D8" s="19"/>
      <c r="E8" s="409">
        <v>4700</v>
      </c>
      <c r="F8" s="410">
        <v>3000</v>
      </c>
      <c r="G8" s="410">
        <v>100</v>
      </c>
      <c r="H8" s="539">
        <v>1400</v>
      </c>
      <c r="I8" s="19">
        <f t="shared" si="0"/>
        <v>9200</v>
      </c>
      <c r="J8" s="547"/>
      <c r="K8" s="178">
        <v>3000</v>
      </c>
      <c r="L8" s="228"/>
      <c r="M8" s="19">
        <v>18000</v>
      </c>
    </row>
    <row r="9" spans="1:13" ht="12.75">
      <c r="A9" s="16" t="s">
        <v>465</v>
      </c>
      <c r="B9" s="19">
        <f>SUM(C9:M9)-I9</f>
        <v>4300</v>
      </c>
      <c r="C9" s="18"/>
      <c r="D9" s="19"/>
      <c r="E9" s="409">
        <v>800</v>
      </c>
      <c r="F9" s="410">
        <v>400</v>
      </c>
      <c r="G9" s="410"/>
      <c r="H9" s="539">
        <v>100</v>
      </c>
      <c r="I9" s="19">
        <f t="shared" si="0"/>
        <v>1300</v>
      </c>
      <c r="J9" s="547"/>
      <c r="K9" s="178"/>
      <c r="L9" s="228"/>
      <c r="M9" s="19">
        <v>3000</v>
      </c>
    </row>
    <row r="10" spans="1:13" ht="12.75">
      <c r="A10" s="16" t="s">
        <v>466</v>
      </c>
      <c r="B10" s="19">
        <f aca="true" t="shared" si="1" ref="B10:B43">SUM(C10:M10)-I10</f>
        <v>40850</v>
      </c>
      <c r="C10" s="18"/>
      <c r="D10" s="19"/>
      <c r="E10" s="409"/>
      <c r="F10" s="410">
        <v>15600</v>
      </c>
      <c r="G10" s="410">
        <v>1000</v>
      </c>
      <c r="H10" s="539">
        <v>650</v>
      </c>
      <c r="I10" s="19">
        <f t="shared" si="0"/>
        <v>17250</v>
      </c>
      <c r="J10" s="547">
        <v>3500</v>
      </c>
      <c r="K10" s="178">
        <v>3100</v>
      </c>
      <c r="L10" s="228"/>
      <c r="M10" s="19">
        <v>17000</v>
      </c>
    </row>
    <row r="11" spans="1:13" ht="12.75">
      <c r="A11" s="16" t="s">
        <v>467</v>
      </c>
      <c r="B11" s="19">
        <f>SUM(C11:M11)-I11</f>
        <v>53022</v>
      </c>
      <c r="C11" s="18">
        <v>36352</v>
      </c>
      <c r="D11" s="19"/>
      <c r="E11" s="409">
        <v>40</v>
      </c>
      <c r="F11" s="410">
        <v>1000</v>
      </c>
      <c r="G11" s="410">
        <v>150</v>
      </c>
      <c r="H11" s="539">
        <v>120</v>
      </c>
      <c r="I11" s="19">
        <f t="shared" si="0"/>
        <v>1310</v>
      </c>
      <c r="J11" s="547">
        <v>1000</v>
      </c>
      <c r="K11" s="178">
        <v>9060</v>
      </c>
      <c r="L11" s="228"/>
      <c r="M11" s="19">
        <v>5300</v>
      </c>
    </row>
    <row r="12" spans="1:13" ht="12.75">
      <c r="A12" s="16" t="s">
        <v>468</v>
      </c>
      <c r="B12" s="19">
        <f t="shared" si="1"/>
        <v>700</v>
      </c>
      <c r="C12" s="18"/>
      <c r="D12" s="19"/>
      <c r="E12" s="409"/>
      <c r="F12" s="410"/>
      <c r="G12" s="410"/>
      <c r="H12" s="539">
        <v>200</v>
      </c>
      <c r="I12" s="19">
        <f t="shared" si="0"/>
        <v>200</v>
      </c>
      <c r="J12" s="547"/>
      <c r="K12" s="178">
        <v>500</v>
      </c>
      <c r="L12" s="228"/>
      <c r="M12" s="19"/>
    </row>
    <row r="13" spans="1:13" ht="12.75">
      <c r="A13" s="16" t="s">
        <v>469</v>
      </c>
      <c r="B13" s="19">
        <f t="shared" si="1"/>
        <v>2200</v>
      </c>
      <c r="C13" s="18">
        <v>1000</v>
      </c>
      <c r="D13" s="19"/>
      <c r="E13" s="409"/>
      <c r="F13" s="410"/>
      <c r="G13" s="410"/>
      <c r="H13" s="539"/>
      <c r="I13" s="19">
        <f t="shared" si="0"/>
        <v>0</v>
      </c>
      <c r="J13" s="547"/>
      <c r="K13" s="178"/>
      <c r="L13" s="228"/>
      <c r="M13" s="19">
        <v>1200</v>
      </c>
    </row>
    <row r="14" spans="1:13" ht="12.75">
      <c r="A14" s="16" t="s">
        <v>471</v>
      </c>
      <c r="B14" s="19">
        <f>SUM(C14:M14)-I14</f>
        <v>6900</v>
      </c>
      <c r="C14" s="18"/>
      <c r="D14" s="19"/>
      <c r="E14" s="409"/>
      <c r="F14" s="410"/>
      <c r="G14" s="410"/>
      <c r="H14" s="539"/>
      <c r="I14" s="19">
        <f t="shared" si="0"/>
        <v>0</v>
      </c>
      <c r="J14" s="547">
        <v>2000</v>
      </c>
      <c r="K14" s="178">
        <v>4750</v>
      </c>
      <c r="L14" s="228">
        <v>150</v>
      </c>
      <c r="M14" s="19"/>
    </row>
    <row r="15" spans="1:13" ht="12.75">
      <c r="A15" s="16" t="s">
        <v>472</v>
      </c>
      <c r="B15" s="19">
        <f t="shared" si="1"/>
        <v>0</v>
      </c>
      <c r="C15" s="18"/>
      <c r="D15" s="19"/>
      <c r="E15" s="409"/>
      <c r="F15" s="410"/>
      <c r="G15" s="410"/>
      <c r="H15" s="539"/>
      <c r="I15" s="19">
        <f t="shared" si="0"/>
        <v>0</v>
      </c>
      <c r="J15" s="547"/>
      <c r="K15" s="178"/>
      <c r="L15" s="228"/>
      <c r="M15" s="19"/>
    </row>
    <row r="16" spans="1:13" ht="12.75">
      <c r="A16" s="402" t="s">
        <v>607</v>
      </c>
      <c r="B16" s="19">
        <f>SUM(C16:M16)-I16</f>
        <v>75504</v>
      </c>
      <c r="C16" s="18">
        <v>1007</v>
      </c>
      <c r="D16" s="19"/>
      <c r="E16" s="409"/>
      <c r="F16" s="410"/>
      <c r="G16" s="410"/>
      <c r="H16" s="539">
        <v>50</v>
      </c>
      <c r="I16" s="19">
        <f t="shared" si="0"/>
        <v>50</v>
      </c>
      <c r="J16" s="547"/>
      <c r="K16" s="178"/>
      <c r="L16" s="228"/>
      <c r="M16" s="19">
        <v>74447</v>
      </c>
    </row>
    <row r="17" spans="1:13" ht="12.75">
      <c r="A17" s="37" t="s">
        <v>673</v>
      </c>
      <c r="B17" s="19">
        <f t="shared" si="1"/>
        <v>573</v>
      </c>
      <c r="C17" s="24">
        <v>573</v>
      </c>
      <c r="D17" s="248"/>
      <c r="E17" s="411"/>
      <c r="F17" s="412"/>
      <c r="G17" s="412"/>
      <c r="H17" s="540"/>
      <c r="I17" s="244"/>
      <c r="J17" s="548"/>
      <c r="K17" s="249"/>
      <c r="L17" s="230"/>
      <c r="M17" s="248"/>
    </row>
    <row r="18" spans="1:13" ht="13.5" thickBot="1">
      <c r="A18" s="37" t="s">
        <v>473</v>
      </c>
      <c r="B18" s="19">
        <f t="shared" si="1"/>
        <v>24124</v>
      </c>
      <c r="C18" s="39">
        <v>6220</v>
      </c>
      <c r="D18" s="248"/>
      <c r="E18" s="411">
        <v>1375</v>
      </c>
      <c r="F18" s="412">
        <v>4750</v>
      </c>
      <c r="G18" s="412">
        <v>25</v>
      </c>
      <c r="H18" s="540">
        <v>238</v>
      </c>
      <c r="I18" s="244">
        <f t="shared" si="0"/>
        <v>6388</v>
      </c>
      <c r="J18" s="548">
        <v>1375</v>
      </c>
      <c r="K18" s="249">
        <v>5103</v>
      </c>
      <c r="L18" s="230">
        <v>38</v>
      </c>
      <c r="M18" s="248">
        <v>5000</v>
      </c>
    </row>
    <row r="19" spans="1:13" s="40" customFormat="1" ht="13.5" thickBot="1">
      <c r="A19" s="231" t="s">
        <v>474</v>
      </c>
      <c r="B19" s="430">
        <f>SUM(C19:M19)-I19</f>
        <v>240894</v>
      </c>
      <c r="C19" s="250">
        <f>SUM(C7:C18)</f>
        <v>47673</v>
      </c>
      <c r="D19" s="231">
        <f>SUM(D7:D18)</f>
        <v>0</v>
      </c>
      <c r="E19" s="413">
        <f>SUM(E8:E18)</f>
        <v>6915</v>
      </c>
      <c r="F19" s="414">
        <f>SUM(F8:F18)</f>
        <v>24750</v>
      </c>
      <c r="G19" s="414">
        <f>SUM(G8:G18)</f>
        <v>1275</v>
      </c>
      <c r="H19" s="431">
        <f>SUM(H8:H18)</f>
        <v>2758</v>
      </c>
      <c r="I19" s="555">
        <f t="shared" si="0"/>
        <v>35698</v>
      </c>
      <c r="J19" s="569">
        <f>SUM(J7:J18)</f>
        <v>7875</v>
      </c>
      <c r="K19" s="252">
        <f>SUM(K8:K18)</f>
        <v>25513</v>
      </c>
      <c r="L19" s="232">
        <f>SUM(L8:L18)</f>
        <v>188</v>
      </c>
      <c r="M19" s="26">
        <f>SUM(M8:M18)</f>
        <v>123947</v>
      </c>
    </row>
    <row r="20" spans="1:13" s="40" customFormat="1" ht="12.75">
      <c r="A20" s="233" t="s">
        <v>90</v>
      </c>
      <c r="B20" s="462">
        <f t="shared" si="1"/>
        <v>100</v>
      </c>
      <c r="C20" s="254">
        <v>100</v>
      </c>
      <c r="D20" s="255"/>
      <c r="E20" s="415"/>
      <c r="F20" s="416"/>
      <c r="G20" s="416"/>
      <c r="H20" s="541"/>
      <c r="I20" s="567">
        <f t="shared" si="0"/>
        <v>0</v>
      </c>
      <c r="J20" s="549"/>
      <c r="K20" s="256"/>
      <c r="L20" s="257"/>
      <c r="M20" s="258"/>
    </row>
    <row r="21" spans="1:13" s="40" customFormat="1" ht="12.75">
      <c r="A21" s="456" t="s">
        <v>475</v>
      </c>
      <c r="B21" s="463">
        <f t="shared" si="1"/>
        <v>1700</v>
      </c>
      <c r="C21" s="668">
        <v>1700</v>
      </c>
      <c r="D21" s="450"/>
      <c r="E21" s="457"/>
      <c r="F21" s="458"/>
      <c r="G21" s="458"/>
      <c r="H21" s="669"/>
      <c r="I21" s="19">
        <f t="shared" si="0"/>
        <v>0</v>
      </c>
      <c r="J21" s="670"/>
      <c r="K21" s="459"/>
      <c r="L21" s="460"/>
      <c r="M21" s="461"/>
    </row>
    <row r="22" spans="1:13" s="40" customFormat="1" ht="12.75">
      <c r="A22" s="235" t="s">
        <v>611</v>
      </c>
      <c r="B22" s="463">
        <f t="shared" si="1"/>
        <v>100</v>
      </c>
      <c r="C22" s="261">
        <v>100</v>
      </c>
      <c r="D22" s="262"/>
      <c r="E22" s="417"/>
      <c r="F22" s="418"/>
      <c r="G22" s="418"/>
      <c r="H22" s="542"/>
      <c r="I22" s="442"/>
      <c r="J22" s="550"/>
      <c r="K22" s="263"/>
      <c r="L22" s="264"/>
      <c r="M22" s="265"/>
    </row>
    <row r="23" spans="1:13" s="40" customFormat="1" ht="12.75">
      <c r="A23" s="456" t="s">
        <v>476</v>
      </c>
      <c r="B23" s="463">
        <f t="shared" si="1"/>
        <v>10862</v>
      </c>
      <c r="C23" s="443">
        <v>8662</v>
      </c>
      <c r="D23" s="450"/>
      <c r="E23" s="457"/>
      <c r="F23" s="458"/>
      <c r="G23" s="458"/>
      <c r="H23" s="543"/>
      <c r="I23" s="568">
        <f t="shared" si="0"/>
        <v>0</v>
      </c>
      <c r="J23" s="551"/>
      <c r="K23" s="459">
        <v>2200</v>
      </c>
      <c r="L23" s="460"/>
      <c r="M23" s="461"/>
    </row>
    <row r="24" spans="1:13" s="40" customFormat="1" ht="13.5" thickBot="1">
      <c r="A24" s="235" t="s">
        <v>95</v>
      </c>
      <c r="B24" s="463">
        <f t="shared" si="1"/>
        <v>1000</v>
      </c>
      <c r="C24" s="261">
        <v>1000</v>
      </c>
      <c r="D24" s="259"/>
      <c r="E24" s="417"/>
      <c r="F24" s="418"/>
      <c r="G24" s="418"/>
      <c r="H24" s="436"/>
      <c r="I24" s="260">
        <f t="shared" si="0"/>
        <v>0</v>
      </c>
      <c r="J24" s="552"/>
      <c r="K24" s="452"/>
      <c r="L24" s="453"/>
      <c r="M24" s="265"/>
    </row>
    <row r="25" spans="1:13" s="40" customFormat="1" ht="13.5" thickBot="1">
      <c r="A25" s="231" t="s">
        <v>477</v>
      </c>
      <c r="B25" s="430">
        <f>SUM(C25:M25)-I25</f>
        <v>13762</v>
      </c>
      <c r="C25" s="464">
        <f aca="true" t="shared" si="2" ref="C25:M25">SUM(C20:C24)</f>
        <v>11562</v>
      </c>
      <c r="D25" s="250">
        <f t="shared" si="2"/>
        <v>0</v>
      </c>
      <c r="E25" s="400">
        <f t="shared" si="2"/>
        <v>0</v>
      </c>
      <c r="F25" s="570">
        <f t="shared" si="2"/>
        <v>0</v>
      </c>
      <c r="G25" s="571">
        <f t="shared" si="2"/>
        <v>0</v>
      </c>
      <c r="H25" s="250">
        <f t="shared" si="2"/>
        <v>0</v>
      </c>
      <c r="I25" s="556">
        <f t="shared" si="2"/>
        <v>0</v>
      </c>
      <c r="J25" s="451">
        <f t="shared" si="2"/>
        <v>0</v>
      </c>
      <c r="K25" s="570">
        <f t="shared" si="2"/>
        <v>2200</v>
      </c>
      <c r="L25" s="250">
        <f t="shared" si="2"/>
        <v>0</v>
      </c>
      <c r="M25" s="26">
        <f t="shared" si="2"/>
        <v>0</v>
      </c>
    </row>
    <row r="26" spans="1:13" ht="12.75">
      <c r="A26" s="233" t="s">
        <v>478</v>
      </c>
      <c r="B26" s="244">
        <f t="shared" si="1"/>
        <v>240000</v>
      </c>
      <c r="C26" s="245">
        <v>240000</v>
      </c>
      <c r="D26" s="244"/>
      <c r="E26" s="421"/>
      <c r="F26" s="422"/>
      <c r="G26" s="422"/>
      <c r="H26" s="544"/>
      <c r="I26" s="260">
        <f aca="true" t="shared" si="3" ref="I26:I43">SUM(E26:H26)</f>
        <v>0</v>
      </c>
      <c r="J26" s="553"/>
      <c r="K26" s="269"/>
      <c r="L26" s="227"/>
      <c r="M26" s="244"/>
    </row>
    <row r="27" spans="1:13" ht="12.75">
      <c r="A27" s="16" t="s">
        <v>479</v>
      </c>
      <c r="B27" s="19">
        <f t="shared" si="1"/>
        <v>58000</v>
      </c>
      <c r="C27" s="18">
        <v>58000</v>
      </c>
      <c r="D27" s="19"/>
      <c r="E27" s="409"/>
      <c r="F27" s="410"/>
      <c r="G27" s="410"/>
      <c r="H27" s="539"/>
      <c r="I27" s="19">
        <f t="shared" si="3"/>
        <v>0</v>
      </c>
      <c r="J27" s="547"/>
      <c r="K27" s="178"/>
      <c r="L27" s="228"/>
      <c r="M27" s="19"/>
    </row>
    <row r="28" spans="1:13" ht="12.75">
      <c r="A28" s="16" t="s">
        <v>480</v>
      </c>
      <c r="B28" s="19">
        <f t="shared" si="1"/>
        <v>1000</v>
      </c>
      <c r="C28" s="18">
        <v>1000</v>
      </c>
      <c r="D28" s="19"/>
      <c r="E28" s="409"/>
      <c r="F28" s="410"/>
      <c r="G28" s="410"/>
      <c r="H28" s="539"/>
      <c r="I28" s="19">
        <f t="shared" si="3"/>
        <v>0</v>
      </c>
      <c r="J28" s="547"/>
      <c r="K28" s="178"/>
      <c r="L28" s="228"/>
      <c r="M28" s="19"/>
    </row>
    <row r="29" spans="1:13" ht="12.75">
      <c r="A29" s="16" t="s">
        <v>481</v>
      </c>
      <c r="B29" s="19">
        <f t="shared" si="1"/>
        <v>0</v>
      </c>
      <c r="C29" s="18">
        <v>0</v>
      </c>
      <c r="D29" s="19"/>
      <c r="E29" s="409"/>
      <c r="F29" s="410"/>
      <c r="G29" s="410"/>
      <c r="H29" s="539"/>
      <c r="I29" s="19">
        <f t="shared" si="3"/>
        <v>0</v>
      </c>
      <c r="J29" s="547"/>
      <c r="K29" s="178"/>
      <c r="L29" s="228"/>
      <c r="M29" s="19"/>
    </row>
    <row r="30" spans="1:13" ht="13.5" thickBot="1">
      <c r="A30" s="37" t="s">
        <v>482</v>
      </c>
      <c r="B30" s="248">
        <f t="shared" si="1"/>
        <v>26000</v>
      </c>
      <c r="C30" s="39">
        <v>26000</v>
      </c>
      <c r="D30" s="248"/>
      <c r="E30" s="411"/>
      <c r="F30" s="412"/>
      <c r="G30" s="412"/>
      <c r="H30" s="540"/>
      <c r="I30" s="244">
        <f t="shared" si="3"/>
        <v>0</v>
      </c>
      <c r="J30" s="548"/>
      <c r="K30" s="249"/>
      <c r="L30" s="230"/>
      <c r="M30" s="248"/>
    </row>
    <row r="31" spans="1:13" s="40" customFormat="1" ht="13.5" thickBot="1">
      <c r="A31" s="231" t="s">
        <v>306</v>
      </c>
      <c r="B31" s="430">
        <f t="shared" si="1"/>
        <v>325000</v>
      </c>
      <c r="C31" s="250">
        <f aca="true" t="shared" si="4" ref="C31:H31">SUM(C26:C30)</f>
        <v>325000</v>
      </c>
      <c r="D31" s="231">
        <f t="shared" si="4"/>
        <v>0</v>
      </c>
      <c r="E31" s="413">
        <f t="shared" si="4"/>
        <v>0</v>
      </c>
      <c r="F31" s="414">
        <f t="shared" si="4"/>
        <v>0</v>
      </c>
      <c r="G31" s="414">
        <f t="shared" si="4"/>
        <v>0</v>
      </c>
      <c r="H31" s="431">
        <f t="shared" si="4"/>
        <v>0</v>
      </c>
      <c r="I31" s="555">
        <f t="shared" si="3"/>
        <v>0</v>
      </c>
      <c r="J31" s="432"/>
      <c r="K31" s="252">
        <f>SUM(K26:K30)</f>
        <v>0</v>
      </c>
      <c r="L31" s="232">
        <f>SUM(L26:L30)</f>
        <v>0</v>
      </c>
      <c r="M31" s="26">
        <f>SUM(M26:M30)</f>
        <v>0</v>
      </c>
    </row>
    <row r="32" spans="1:13" s="40" customFormat="1" ht="13.5" thickBot="1">
      <c r="A32" s="231" t="s">
        <v>483</v>
      </c>
      <c r="B32" s="430">
        <f t="shared" si="1"/>
        <v>1000</v>
      </c>
      <c r="C32" s="250">
        <v>1000</v>
      </c>
      <c r="D32" s="251">
        <v>0</v>
      </c>
      <c r="E32" s="413">
        <v>0</v>
      </c>
      <c r="F32" s="414">
        <v>0</v>
      </c>
      <c r="G32" s="414">
        <v>0</v>
      </c>
      <c r="H32" s="431">
        <v>0</v>
      </c>
      <c r="I32" s="555">
        <f t="shared" si="3"/>
        <v>0</v>
      </c>
      <c r="J32" s="432"/>
      <c r="K32" s="252">
        <v>0</v>
      </c>
      <c r="L32" s="232">
        <v>0</v>
      </c>
      <c r="M32" s="26">
        <v>0</v>
      </c>
    </row>
    <row r="33" spans="1:13" ht="12.75">
      <c r="A33" s="233" t="s">
        <v>484</v>
      </c>
      <c r="B33" s="244">
        <f t="shared" si="1"/>
        <v>67038</v>
      </c>
      <c r="C33" s="245">
        <v>67038</v>
      </c>
      <c r="D33" s="244"/>
      <c r="E33" s="421"/>
      <c r="F33" s="422"/>
      <c r="G33" s="422"/>
      <c r="H33" s="544"/>
      <c r="I33" s="567">
        <f t="shared" si="3"/>
        <v>0</v>
      </c>
      <c r="J33" s="553"/>
      <c r="K33" s="269"/>
      <c r="L33" s="227"/>
      <c r="M33" s="244"/>
    </row>
    <row r="34" spans="1:13" ht="12.75">
      <c r="A34" s="16" t="s">
        <v>485</v>
      </c>
      <c r="B34" s="19">
        <f t="shared" si="1"/>
        <v>28240</v>
      </c>
      <c r="C34" s="18">
        <v>28240</v>
      </c>
      <c r="D34" s="19"/>
      <c r="E34" s="409"/>
      <c r="F34" s="410"/>
      <c r="G34" s="410"/>
      <c r="H34" s="539"/>
      <c r="I34" s="19">
        <f t="shared" si="3"/>
        <v>0</v>
      </c>
      <c r="J34" s="547"/>
      <c r="K34" s="178"/>
      <c r="L34" s="228"/>
      <c r="M34" s="19"/>
    </row>
    <row r="35" spans="1:13" ht="12.75">
      <c r="A35" s="16" t="s">
        <v>486</v>
      </c>
      <c r="B35" s="19">
        <f t="shared" si="1"/>
        <v>0</v>
      </c>
      <c r="C35" s="18">
        <v>0</v>
      </c>
      <c r="D35" s="19"/>
      <c r="E35" s="409"/>
      <c r="F35" s="410"/>
      <c r="G35" s="410"/>
      <c r="H35" s="539"/>
      <c r="I35" s="19">
        <f t="shared" si="3"/>
        <v>0</v>
      </c>
      <c r="J35" s="547"/>
      <c r="K35" s="178"/>
      <c r="L35" s="228"/>
      <c r="M35" s="19"/>
    </row>
    <row r="36" spans="1:13" ht="13.5" thickBot="1">
      <c r="A36" s="37" t="s">
        <v>487</v>
      </c>
      <c r="B36" s="248">
        <f t="shared" si="1"/>
        <v>34000</v>
      </c>
      <c r="C36" s="39">
        <v>34000</v>
      </c>
      <c r="D36" s="248"/>
      <c r="E36" s="411"/>
      <c r="F36" s="412"/>
      <c r="G36" s="412"/>
      <c r="H36" s="540"/>
      <c r="I36" s="244">
        <f t="shared" si="3"/>
        <v>0</v>
      </c>
      <c r="J36" s="548"/>
      <c r="K36" s="249"/>
      <c r="L36" s="230"/>
      <c r="M36" s="248"/>
    </row>
    <row r="37" spans="1:13" s="40" customFormat="1" ht="13.5" thickBot="1">
      <c r="A37" s="231" t="s">
        <v>488</v>
      </c>
      <c r="B37" s="430">
        <f t="shared" si="1"/>
        <v>129278</v>
      </c>
      <c r="C37" s="250">
        <f aca="true" t="shared" si="5" ref="C37:H37">SUM(C33:C36)</f>
        <v>129278</v>
      </c>
      <c r="D37" s="231">
        <f t="shared" si="5"/>
        <v>0</v>
      </c>
      <c r="E37" s="423">
        <f t="shared" si="5"/>
        <v>0</v>
      </c>
      <c r="F37" s="414">
        <f t="shared" si="5"/>
        <v>0</v>
      </c>
      <c r="G37" s="414">
        <f t="shared" si="5"/>
        <v>0</v>
      </c>
      <c r="H37" s="572">
        <f t="shared" si="5"/>
        <v>0</v>
      </c>
      <c r="I37" s="573">
        <f t="shared" si="3"/>
        <v>0</v>
      </c>
      <c r="J37" s="250"/>
      <c r="K37" s="231">
        <f>SUM(K33:K36)</f>
        <v>0</v>
      </c>
      <c r="L37" s="231">
        <f>SUM(L33:L36)</f>
        <v>0</v>
      </c>
      <c r="M37" s="26">
        <f>SUM(M33:M36)</f>
        <v>0</v>
      </c>
    </row>
    <row r="38" spans="1:13" ht="12.75">
      <c r="A38" s="233" t="s">
        <v>489</v>
      </c>
      <c r="B38" s="244">
        <f t="shared" si="1"/>
        <v>16184</v>
      </c>
      <c r="C38" s="245">
        <v>16184</v>
      </c>
      <c r="D38" s="244"/>
      <c r="E38" s="421"/>
      <c r="F38" s="422"/>
      <c r="G38" s="422"/>
      <c r="H38" s="544"/>
      <c r="I38" s="260">
        <f t="shared" si="3"/>
        <v>0</v>
      </c>
      <c r="J38" s="553"/>
      <c r="K38" s="269"/>
      <c r="L38" s="227"/>
      <c r="M38" s="244"/>
    </row>
    <row r="39" spans="1:13" ht="13.5" thickBot="1">
      <c r="A39" s="37" t="s">
        <v>490</v>
      </c>
      <c r="B39" s="248">
        <f t="shared" si="1"/>
        <v>299129</v>
      </c>
      <c r="C39" s="39">
        <v>299129</v>
      </c>
      <c r="D39" s="248"/>
      <c r="E39" s="411"/>
      <c r="F39" s="412"/>
      <c r="G39" s="412"/>
      <c r="H39" s="540"/>
      <c r="I39" s="38">
        <f t="shared" si="3"/>
        <v>0</v>
      </c>
      <c r="J39" s="548"/>
      <c r="K39" s="249"/>
      <c r="L39" s="230"/>
      <c r="M39" s="248"/>
    </row>
    <row r="40" spans="1:13" s="40" customFormat="1" ht="13.5" thickBot="1">
      <c r="A40" s="231" t="s">
        <v>491</v>
      </c>
      <c r="B40" s="430">
        <f t="shared" si="1"/>
        <v>315313</v>
      </c>
      <c r="C40" s="250">
        <f aca="true" t="shared" si="6" ref="C40:H40">SUM(C38:C39)</f>
        <v>315313</v>
      </c>
      <c r="D40" s="231">
        <f t="shared" si="6"/>
        <v>0</v>
      </c>
      <c r="E40" s="423">
        <f t="shared" si="6"/>
        <v>0</v>
      </c>
      <c r="F40" s="414">
        <f t="shared" si="6"/>
        <v>0</v>
      </c>
      <c r="G40" s="414">
        <f t="shared" si="6"/>
        <v>0</v>
      </c>
      <c r="H40" s="572">
        <f t="shared" si="6"/>
        <v>0</v>
      </c>
      <c r="I40" s="555">
        <f t="shared" si="3"/>
        <v>0</v>
      </c>
      <c r="J40" s="250"/>
      <c r="K40" s="231">
        <f>SUM(K38:K39)</f>
        <v>0</v>
      </c>
      <c r="L40" s="231">
        <f>SUM(L38:L39)</f>
        <v>0</v>
      </c>
      <c r="M40" s="26">
        <f>SUM(M38:M39)</f>
        <v>0</v>
      </c>
    </row>
    <row r="41" spans="1:13" s="695" customFormat="1" ht="12.75">
      <c r="A41" s="955" t="s">
        <v>706</v>
      </c>
      <c r="B41" s="956">
        <f t="shared" si="1"/>
        <v>144</v>
      </c>
      <c r="C41" s="1025">
        <v>144</v>
      </c>
      <c r="D41" s="1026"/>
      <c r="E41" s="1027"/>
      <c r="F41" s="1028"/>
      <c r="G41" s="1028"/>
      <c r="H41" s="1029"/>
      <c r="I41" s="1030"/>
      <c r="J41" s="1041"/>
      <c r="K41" s="1043"/>
      <c r="L41" s="1031"/>
      <c r="M41" s="1030"/>
    </row>
    <row r="42" spans="1:13" s="695" customFormat="1" ht="12.75">
      <c r="A42" s="1034" t="s">
        <v>705</v>
      </c>
      <c r="B42" s="568">
        <f t="shared" si="1"/>
        <v>720</v>
      </c>
      <c r="C42" s="1035">
        <v>720</v>
      </c>
      <c r="D42" s="1034"/>
      <c r="E42" s="1036"/>
      <c r="F42" s="1037"/>
      <c r="G42" s="1037"/>
      <c r="H42" s="1038"/>
      <c r="I42" s="1039"/>
      <c r="J42" s="1042"/>
      <c r="K42" s="1044"/>
      <c r="L42" s="1040"/>
      <c r="M42" s="1039"/>
    </row>
    <row r="43" spans="1:13" s="28" customFormat="1" ht="13.5" thickBot="1">
      <c r="A43" s="233" t="s">
        <v>674</v>
      </c>
      <c r="B43" s="260">
        <f t="shared" si="1"/>
        <v>474</v>
      </c>
      <c r="C43" s="254">
        <v>474</v>
      </c>
      <c r="D43" s="255"/>
      <c r="E43" s="1032"/>
      <c r="F43" s="422"/>
      <c r="G43" s="422"/>
      <c r="H43" s="1033"/>
      <c r="I43" s="244">
        <f t="shared" si="3"/>
        <v>0</v>
      </c>
      <c r="J43" s="565"/>
      <c r="K43" s="270"/>
      <c r="L43" s="271"/>
      <c r="M43" s="255"/>
    </row>
    <row r="44" spans="1:13" s="40" customFormat="1" ht="13.5" thickBot="1">
      <c r="A44" s="231" t="s">
        <v>492</v>
      </c>
      <c r="B44" s="430">
        <f>SUM(C44:M44)-I44</f>
        <v>1338</v>
      </c>
      <c r="C44" s="250">
        <f>SUM(C41:C43)</f>
        <v>1338</v>
      </c>
      <c r="D44" s="231">
        <f aca="true" t="shared" si="7" ref="D44:M44">SUM(D43:D43)</f>
        <v>0</v>
      </c>
      <c r="E44" s="423">
        <f t="shared" si="7"/>
        <v>0</v>
      </c>
      <c r="F44" s="414">
        <f t="shared" si="7"/>
        <v>0</v>
      </c>
      <c r="G44" s="414">
        <f t="shared" si="7"/>
        <v>0</v>
      </c>
      <c r="H44" s="572">
        <f t="shared" si="7"/>
        <v>0</v>
      </c>
      <c r="I44" s="26">
        <f t="shared" si="7"/>
        <v>0</v>
      </c>
      <c r="J44" s="250">
        <f t="shared" si="7"/>
        <v>0</v>
      </c>
      <c r="K44" s="231">
        <f t="shared" si="7"/>
        <v>0</v>
      </c>
      <c r="L44" s="231">
        <f t="shared" si="7"/>
        <v>0</v>
      </c>
      <c r="M44" s="26">
        <f t="shared" si="7"/>
        <v>0</v>
      </c>
    </row>
    <row r="45" spans="1:13" s="40" customFormat="1" ht="12.75">
      <c r="A45" s="274"/>
      <c r="B45" s="29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</row>
    <row r="46" spans="1:13" s="40" customFormat="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s="40" customFormat="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s="40" customFormat="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s="40" customFormat="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s="40" customFormat="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s="40" customFormat="1" ht="12.75">
      <c r="A51" s="29"/>
      <c r="B51" s="29"/>
      <c r="C51" s="29"/>
      <c r="D51" s="29"/>
      <c r="F51" s="29"/>
      <c r="G51" s="29"/>
      <c r="H51" s="29"/>
      <c r="I51" s="29"/>
      <c r="J51" s="29"/>
      <c r="K51" s="29"/>
      <c r="L51" s="29"/>
      <c r="M51" s="29"/>
    </row>
    <row r="52" spans="1:13" s="40" customFormat="1" ht="13.5" thickBot="1">
      <c r="A52" s="275"/>
      <c r="B52" s="275"/>
      <c r="C52" s="275"/>
      <c r="D52" s="275"/>
      <c r="E52" s="29" t="s">
        <v>293</v>
      </c>
      <c r="F52" s="275"/>
      <c r="G52" s="275"/>
      <c r="H52" s="275"/>
      <c r="I52" s="275"/>
      <c r="J52" s="275"/>
      <c r="K52" s="275"/>
      <c r="L52" s="275"/>
      <c r="M52" s="275"/>
    </row>
    <row r="53" spans="1:13" s="40" customFormat="1" ht="13.5" thickBot="1">
      <c r="A53" s="1111" t="s">
        <v>351</v>
      </c>
      <c r="B53" s="1111" t="s">
        <v>452</v>
      </c>
      <c r="C53" s="1109" t="s">
        <v>453</v>
      </c>
      <c r="D53" s="1109" t="s">
        <v>454</v>
      </c>
      <c r="E53" s="1110" t="s">
        <v>455</v>
      </c>
      <c r="F53" s="1110"/>
      <c r="G53" s="1110"/>
      <c r="H53" s="1110"/>
      <c r="I53" s="1110"/>
      <c r="J53" s="1110"/>
      <c r="K53" s="1110"/>
      <c r="L53" s="1110"/>
      <c r="M53" s="240" t="s">
        <v>456</v>
      </c>
    </row>
    <row r="54" spans="1:13" ht="13.5" thickBot="1">
      <c r="A54" s="1111"/>
      <c r="B54" s="1111"/>
      <c r="C54" s="1109"/>
      <c r="D54" s="1109"/>
      <c r="E54" s="241" t="s">
        <v>457</v>
      </c>
      <c r="F54" s="242" t="s">
        <v>458</v>
      </c>
      <c r="G54" s="242" t="s">
        <v>459</v>
      </c>
      <c r="H54" s="537" t="s">
        <v>89</v>
      </c>
      <c r="I54" s="554" t="s">
        <v>87</v>
      </c>
      <c r="J54" s="545" t="s">
        <v>88</v>
      </c>
      <c r="K54" s="242" t="s">
        <v>460</v>
      </c>
      <c r="L54" s="242" t="s">
        <v>461</v>
      </c>
      <c r="M54" s="243" t="s">
        <v>462</v>
      </c>
    </row>
    <row r="55" spans="1:13" ht="12.75">
      <c r="A55" s="16" t="s">
        <v>494</v>
      </c>
      <c r="B55" s="19">
        <f>SUM(C55:M55)-I55</f>
        <v>2123</v>
      </c>
      <c r="C55" s="18">
        <v>2123</v>
      </c>
      <c r="D55" s="19"/>
      <c r="E55" s="409"/>
      <c r="F55" s="410"/>
      <c r="G55" s="410"/>
      <c r="H55" s="539"/>
      <c r="I55" s="19">
        <f>SUM(E55:H55)</f>
        <v>0</v>
      </c>
      <c r="J55" s="547"/>
      <c r="K55" s="178"/>
      <c r="L55" s="228"/>
      <c r="M55" s="19"/>
    </row>
    <row r="56" spans="1:13" ht="12.75">
      <c r="A56" s="344" t="s">
        <v>534</v>
      </c>
      <c r="B56" s="19">
        <f aca="true" t="shared" si="8" ref="B56:B101">SUM(C56:M56)-I56</f>
        <v>1445</v>
      </c>
      <c r="C56" s="334">
        <v>1445</v>
      </c>
      <c r="D56" s="19"/>
      <c r="E56" s="409"/>
      <c r="F56" s="410"/>
      <c r="G56" s="410"/>
      <c r="H56" s="539"/>
      <c r="I56" s="19">
        <f aca="true" t="shared" si="9" ref="I56:I101">SUM(E56:H56)</f>
        <v>0</v>
      </c>
      <c r="J56" s="547"/>
      <c r="K56" s="178"/>
      <c r="L56" s="228"/>
      <c r="M56" s="19"/>
    </row>
    <row r="57" spans="1:13" ht="12.75">
      <c r="A57" s="344" t="s">
        <v>288</v>
      </c>
      <c r="B57" s="19">
        <f t="shared" si="8"/>
        <v>50</v>
      </c>
      <c r="C57" s="334">
        <v>50</v>
      </c>
      <c r="D57" s="248"/>
      <c r="E57" s="411"/>
      <c r="F57" s="412"/>
      <c r="G57" s="412"/>
      <c r="H57" s="540"/>
      <c r="I57" s="248"/>
      <c r="J57" s="548"/>
      <c r="K57" s="249"/>
      <c r="L57" s="230"/>
      <c r="M57" s="248"/>
    </row>
    <row r="58" spans="1:13" ht="13.5" thickBot="1">
      <c r="A58" s="344" t="s">
        <v>535</v>
      </c>
      <c r="B58" s="248">
        <f t="shared" si="8"/>
        <v>17923</v>
      </c>
      <c r="C58" s="334">
        <v>17923</v>
      </c>
      <c r="D58" s="248"/>
      <c r="E58" s="411"/>
      <c r="F58" s="412"/>
      <c r="G58" s="412"/>
      <c r="H58" s="540"/>
      <c r="I58" s="248">
        <f t="shared" si="9"/>
        <v>0</v>
      </c>
      <c r="J58" s="548"/>
      <c r="K58" s="249"/>
      <c r="L58" s="230"/>
      <c r="M58" s="248"/>
    </row>
    <row r="59" spans="1:13" s="40" customFormat="1" ht="13.5" thickBot="1">
      <c r="A59" s="231" t="s">
        <v>495</v>
      </c>
      <c r="B59" s="430">
        <f t="shared" si="8"/>
        <v>21541</v>
      </c>
      <c r="C59" s="250">
        <f aca="true" t="shared" si="10" ref="C59:H59">SUM(C55:C58)</f>
        <v>21541</v>
      </c>
      <c r="D59" s="231">
        <f t="shared" si="10"/>
        <v>0</v>
      </c>
      <c r="E59" s="413">
        <f t="shared" si="10"/>
        <v>0</v>
      </c>
      <c r="F59" s="414">
        <f t="shared" si="10"/>
        <v>0</v>
      </c>
      <c r="G59" s="414">
        <f t="shared" si="10"/>
        <v>0</v>
      </c>
      <c r="H59" s="431">
        <f t="shared" si="10"/>
        <v>0</v>
      </c>
      <c r="I59" s="566">
        <f t="shared" si="9"/>
        <v>0</v>
      </c>
      <c r="J59" s="432"/>
      <c r="K59" s="252">
        <f>SUM(K55:K58)</f>
        <v>0</v>
      </c>
      <c r="L59" s="232">
        <f>SUM(L55:L58)</f>
        <v>0</v>
      </c>
      <c r="M59" s="26">
        <f>SUM(M55:M58)</f>
        <v>0</v>
      </c>
    </row>
    <row r="60" spans="1:13" s="28" customFormat="1" ht="13.5" thickBot="1">
      <c r="A60" s="276" t="s">
        <v>614</v>
      </c>
      <c r="B60" s="430">
        <f t="shared" si="8"/>
        <v>9627</v>
      </c>
      <c r="C60" s="278">
        <v>9627</v>
      </c>
      <c r="D60" s="277">
        <v>0</v>
      </c>
      <c r="E60" s="424">
        <v>0</v>
      </c>
      <c r="F60" s="425">
        <v>0</v>
      </c>
      <c r="G60" s="425">
        <v>0</v>
      </c>
      <c r="H60" s="454">
        <v>0</v>
      </c>
      <c r="I60" s="566">
        <f t="shared" si="9"/>
        <v>0</v>
      </c>
      <c r="J60" s="455"/>
      <c r="K60" s="279">
        <v>0</v>
      </c>
      <c r="L60" s="280">
        <v>0</v>
      </c>
      <c r="M60" s="281">
        <v>0</v>
      </c>
    </row>
    <row r="61" spans="1:13" s="28" customFormat="1" ht="13.5" thickBot="1">
      <c r="A61" s="276" t="s">
        <v>675</v>
      </c>
      <c r="B61" s="430">
        <f>SUM(C61:M61)-I61</f>
        <v>9932</v>
      </c>
      <c r="C61" s="278">
        <v>9932</v>
      </c>
      <c r="D61" s="277">
        <v>0</v>
      </c>
      <c r="E61" s="424">
        <v>0</v>
      </c>
      <c r="F61" s="425">
        <v>0</v>
      </c>
      <c r="G61" s="425">
        <v>0</v>
      </c>
      <c r="H61" s="454">
        <v>0</v>
      </c>
      <c r="I61" s="566">
        <f>SUM(E61:H61)</f>
        <v>0</v>
      </c>
      <c r="J61" s="455"/>
      <c r="K61" s="279">
        <v>0</v>
      </c>
      <c r="L61" s="280">
        <v>0</v>
      </c>
      <c r="M61" s="281">
        <v>0</v>
      </c>
    </row>
    <row r="62" spans="1:13" ht="12.75">
      <c r="A62" s="233" t="s">
        <v>601</v>
      </c>
      <c r="B62" s="244">
        <f t="shared" si="8"/>
        <v>530569</v>
      </c>
      <c r="C62" s="245"/>
      <c r="D62" s="282"/>
      <c r="E62" s="421"/>
      <c r="F62" s="422"/>
      <c r="G62" s="422"/>
      <c r="H62" s="544"/>
      <c r="I62" s="244">
        <f t="shared" si="9"/>
        <v>0</v>
      </c>
      <c r="J62" s="553"/>
      <c r="K62" s="269"/>
      <c r="L62" s="227">
        <v>13500</v>
      </c>
      <c r="M62" s="283">
        <v>517069</v>
      </c>
    </row>
    <row r="63" spans="1:13" ht="12.75">
      <c r="A63" s="233" t="s">
        <v>605</v>
      </c>
      <c r="B63" s="244">
        <f t="shared" si="8"/>
        <v>9196</v>
      </c>
      <c r="C63" s="245">
        <v>9196</v>
      </c>
      <c r="D63" s="282"/>
      <c r="E63" s="421"/>
      <c r="F63" s="422"/>
      <c r="G63" s="422"/>
      <c r="H63" s="544"/>
      <c r="I63" s="244"/>
      <c r="J63" s="553"/>
      <c r="K63" s="269"/>
      <c r="L63" s="227"/>
      <c r="M63" s="283"/>
    </row>
    <row r="64" spans="1:13" ht="12.75">
      <c r="A64" s="402" t="s">
        <v>603</v>
      </c>
      <c r="B64" s="244">
        <f t="shared" si="8"/>
        <v>15530</v>
      </c>
      <c r="C64" s="18">
        <v>15530</v>
      </c>
      <c r="D64" s="284"/>
      <c r="E64" s="409"/>
      <c r="F64" s="410"/>
      <c r="G64" s="410"/>
      <c r="H64" s="539"/>
      <c r="I64" s="19">
        <f t="shared" si="9"/>
        <v>0</v>
      </c>
      <c r="J64" s="547"/>
      <c r="K64" s="178"/>
      <c r="L64" s="228"/>
      <c r="M64" s="285"/>
    </row>
    <row r="65" spans="1:13" ht="12.75">
      <c r="A65" s="402" t="s">
        <v>613</v>
      </c>
      <c r="B65" s="244">
        <f t="shared" si="8"/>
        <v>5087</v>
      </c>
      <c r="C65" s="18">
        <v>5087</v>
      </c>
      <c r="D65" s="284"/>
      <c r="E65" s="409"/>
      <c r="F65" s="410"/>
      <c r="G65" s="410"/>
      <c r="H65" s="539"/>
      <c r="I65" s="19"/>
      <c r="J65" s="547"/>
      <c r="K65" s="178"/>
      <c r="L65" s="228"/>
      <c r="M65" s="285"/>
    </row>
    <row r="66" spans="1:13" ht="12.75">
      <c r="A66" s="402" t="s">
        <v>606</v>
      </c>
      <c r="B66" s="244">
        <f t="shared" si="8"/>
        <v>4667</v>
      </c>
      <c r="C66" s="18">
        <v>4667</v>
      </c>
      <c r="D66" s="284"/>
      <c r="E66" s="409"/>
      <c r="F66" s="410"/>
      <c r="G66" s="410"/>
      <c r="H66" s="539"/>
      <c r="I66" s="19">
        <f t="shared" si="9"/>
        <v>0</v>
      </c>
      <c r="J66" s="547"/>
      <c r="K66" s="178"/>
      <c r="L66" s="228"/>
      <c r="M66" s="285"/>
    </row>
    <row r="67" spans="1:13" ht="12.75">
      <c r="A67" s="286" t="s">
        <v>602</v>
      </c>
      <c r="B67" s="244">
        <f t="shared" si="8"/>
        <v>42843</v>
      </c>
      <c r="C67" s="18">
        <v>3000</v>
      </c>
      <c r="D67" s="284"/>
      <c r="E67" s="409"/>
      <c r="F67" s="410"/>
      <c r="G67" s="410"/>
      <c r="H67" s="539"/>
      <c r="I67" s="19">
        <f t="shared" si="9"/>
        <v>0</v>
      </c>
      <c r="J67" s="547">
        <v>16000</v>
      </c>
      <c r="K67" s="178"/>
      <c r="L67" s="228"/>
      <c r="M67" s="285">
        <v>23843</v>
      </c>
    </row>
    <row r="68" spans="1:13" ht="13.5" thickBot="1">
      <c r="A68" s="286" t="s">
        <v>604</v>
      </c>
      <c r="B68" s="244">
        <f t="shared" si="8"/>
        <v>423</v>
      </c>
      <c r="C68" s="287">
        <v>423</v>
      </c>
      <c r="D68" s="288"/>
      <c r="E68" s="409"/>
      <c r="F68" s="410"/>
      <c r="G68" s="410"/>
      <c r="H68" s="539"/>
      <c r="I68" s="248">
        <f t="shared" si="9"/>
        <v>0</v>
      </c>
      <c r="J68" s="547"/>
      <c r="K68" s="178"/>
      <c r="L68" s="228"/>
      <c r="M68" s="285"/>
    </row>
    <row r="69" spans="1:13" ht="13.5" thickBot="1">
      <c r="A69" s="289" t="s">
        <v>416</v>
      </c>
      <c r="B69" s="430">
        <f>SUM(C69:M69)-I69</f>
        <v>608315</v>
      </c>
      <c r="C69" s="672">
        <f aca="true" t="shared" si="11" ref="C69:H69">SUM(C62:C68)</f>
        <v>37903</v>
      </c>
      <c r="D69" s="26">
        <f t="shared" si="11"/>
        <v>0</v>
      </c>
      <c r="E69" s="423">
        <f t="shared" si="11"/>
        <v>0</v>
      </c>
      <c r="F69" s="414">
        <f t="shared" si="11"/>
        <v>0</v>
      </c>
      <c r="G69" s="414">
        <f t="shared" si="11"/>
        <v>0</v>
      </c>
      <c r="H69" s="572">
        <f t="shared" si="11"/>
        <v>0</v>
      </c>
      <c r="I69" s="566">
        <f t="shared" si="9"/>
        <v>0</v>
      </c>
      <c r="J69" s="406">
        <f>SUM(J62:J68)</f>
        <v>16000</v>
      </c>
      <c r="K69" s="26">
        <f>SUM(K62:K68)</f>
        <v>0</v>
      </c>
      <c r="L69" s="26">
        <f>SUM(L62:L68)</f>
        <v>13500</v>
      </c>
      <c r="M69" s="26">
        <f>SUM(M62:M68)</f>
        <v>540912</v>
      </c>
    </row>
    <row r="70" spans="1:13" ht="12.75">
      <c r="A70" s="402" t="s">
        <v>612</v>
      </c>
      <c r="B70" s="462">
        <f>SUM(C70:M70)-I70</f>
        <v>15774</v>
      </c>
      <c r="C70" s="673">
        <v>15774</v>
      </c>
      <c r="D70" s="671"/>
      <c r="E70" s="409"/>
      <c r="F70" s="410"/>
      <c r="G70" s="410"/>
      <c r="H70" s="539"/>
      <c r="I70" s="19"/>
      <c r="J70" s="547"/>
      <c r="K70" s="178"/>
      <c r="L70" s="228"/>
      <c r="M70" s="285"/>
    </row>
    <row r="71" spans="1:13" ht="13.5" thickBot="1">
      <c r="A71" s="674" t="s">
        <v>496</v>
      </c>
      <c r="B71" s="675">
        <f t="shared" si="8"/>
        <v>580</v>
      </c>
      <c r="C71" s="675">
        <v>500</v>
      </c>
      <c r="D71" s="676"/>
      <c r="E71" s="434"/>
      <c r="F71" s="435"/>
      <c r="G71" s="677"/>
      <c r="H71" s="436"/>
      <c r="I71" s="260">
        <f t="shared" si="9"/>
        <v>0</v>
      </c>
      <c r="J71" s="682"/>
      <c r="K71" s="472">
        <v>80</v>
      </c>
      <c r="L71" s="473"/>
      <c r="M71" s="683"/>
    </row>
    <row r="72" spans="1:13" s="40" customFormat="1" ht="13.5" thickBot="1">
      <c r="A72" s="231" t="s">
        <v>497</v>
      </c>
      <c r="B72" s="430">
        <f>SUM(C72:M72)-I72</f>
        <v>16354</v>
      </c>
      <c r="C72" s="464">
        <f aca="true" t="shared" si="12" ref="C72:M72">SUM(C70:C71)</f>
        <v>16274</v>
      </c>
      <c r="D72" s="250">
        <f t="shared" si="12"/>
        <v>0</v>
      </c>
      <c r="E72" s="464">
        <f t="shared" si="12"/>
        <v>0</v>
      </c>
      <c r="F72" s="464">
        <f t="shared" si="12"/>
        <v>0</v>
      </c>
      <c r="G72" s="250">
        <f t="shared" si="12"/>
        <v>0</v>
      </c>
      <c r="H72" s="464">
        <f t="shared" si="12"/>
        <v>0</v>
      </c>
      <c r="I72" s="250">
        <f t="shared" si="12"/>
        <v>0</v>
      </c>
      <c r="J72" s="250">
        <f t="shared" si="12"/>
        <v>0</v>
      </c>
      <c r="K72" s="250">
        <f t="shared" si="12"/>
        <v>80</v>
      </c>
      <c r="L72" s="250">
        <f t="shared" si="12"/>
        <v>0</v>
      </c>
      <c r="M72" s="250">
        <f t="shared" si="12"/>
        <v>0</v>
      </c>
    </row>
    <row r="73" spans="1:13" s="40" customFormat="1" ht="12.75">
      <c r="A73" s="291" t="s">
        <v>608</v>
      </c>
      <c r="B73" s="244">
        <f t="shared" si="8"/>
        <v>19983</v>
      </c>
      <c r="C73" s="254">
        <v>19983</v>
      </c>
      <c r="D73" s="292"/>
      <c r="E73" s="415"/>
      <c r="F73" s="416"/>
      <c r="G73" s="426"/>
      <c r="H73" s="541"/>
      <c r="I73" s="244">
        <f t="shared" si="9"/>
        <v>0</v>
      </c>
      <c r="J73" s="561"/>
      <c r="K73" s="293"/>
      <c r="L73" s="294"/>
      <c r="M73" s="295"/>
    </row>
    <row r="74" spans="1:13" s="40" customFormat="1" ht="12.75">
      <c r="A74" s="286" t="s">
        <v>609</v>
      </c>
      <c r="B74" s="19">
        <f t="shared" si="8"/>
        <v>12239</v>
      </c>
      <c r="C74" s="18">
        <v>12239</v>
      </c>
      <c r="D74" s="234"/>
      <c r="E74" s="427"/>
      <c r="F74" s="428"/>
      <c r="G74" s="428"/>
      <c r="H74" s="557"/>
      <c r="I74" s="19">
        <f t="shared" si="9"/>
        <v>0</v>
      </c>
      <c r="J74" s="562"/>
      <c r="K74" s="296"/>
      <c r="L74" s="297"/>
      <c r="M74" s="298"/>
    </row>
    <row r="75" spans="1:13" s="28" customFormat="1" ht="12.75">
      <c r="A75" s="235" t="s">
        <v>94</v>
      </c>
      <c r="B75" s="19">
        <f t="shared" si="8"/>
        <v>12978</v>
      </c>
      <c r="C75" s="262"/>
      <c r="D75" s="433"/>
      <c r="E75" s="434"/>
      <c r="F75" s="435"/>
      <c r="G75" s="435"/>
      <c r="H75" s="436">
        <v>12978</v>
      </c>
      <c r="I75" s="260"/>
      <c r="J75" s="437"/>
      <c r="K75" s="438"/>
      <c r="L75" s="439"/>
      <c r="M75" s="262"/>
    </row>
    <row r="76" spans="1:13" s="40" customFormat="1" ht="13.5" thickBot="1">
      <c r="A76" s="299" t="s">
        <v>610</v>
      </c>
      <c r="B76" s="19">
        <f t="shared" si="8"/>
        <v>77458</v>
      </c>
      <c r="C76" s="24">
        <v>77458</v>
      </c>
      <c r="D76" s="405"/>
      <c r="E76" s="419"/>
      <c r="F76" s="420"/>
      <c r="G76" s="420"/>
      <c r="H76" s="558"/>
      <c r="I76" s="19">
        <f t="shared" si="9"/>
        <v>0</v>
      </c>
      <c r="J76" s="563"/>
      <c r="K76" s="266"/>
      <c r="L76" s="267"/>
      <c r="M76" s="268"/>
    </row>
    <row r="77" spans="1:13" s="28" customFormat="1" ht="13.5" thickBot="1">
      <c r="A77" s="231" t="s">
        <v>421</v>
      </c>
      <c r="B77" s="430">
        <f t="shared" si="8"/>
        <v>122658</v>
      </c>
      <c r="C77" s="250">
        <f aca="true" t="shared" si="13" ref="C77:H77">SUM(C73:C76)</f>
        <v>109680</v>
      </c>
      <c r="D77" s="231">
        <f t="shared" si="13"/>
        <v>0</v>
      </c>
      <c r="E77" s="423">
        <f t="shared" si="13"/>
        <v>0</v>
      </c>
      <c r="F77" s="414">
        <f t="shared" si="13"/>
        <v>0</v>
      </c>
      <c r="G77" s="414">
        <f t="shared" si="13"/>
        <v>0</v>
      </c>
      <c r="H77" s="572">
        <f t="shared" si="13"/>
        <v>12978</v>
      </c>
      <c r="I77" s="566">
        <f t="shared" si="9"/>
        <v>12978</v>
      </c>
      <c r="J77" s="250">
        <f>SUM(J73:J76)</f>
        <v>0</v>
      </c>
      <c r="K77" s="252">
        <f>SUM(K73:K76)</f>
        <v>0</v>
      </c>
      <c r="L77" s="250">
        <f>SUM(L73:L76)</f>
        <v>0</v>
      </c>
      <c r="M77" s="464">
        <f>SUM(M73:M76)</f>
        <v>0</v>
      </c>
    </row>
    <row r="78" spans="1:13" s="28" customFormat="1" ht="12.75">
      <c r="A78" s="687" t="s">
        <v>91</v>
      </c>
      <c r="B78" s="568">
        <f t="shared" si="8"/>
        <v>700</v>
      </c>
      <c r="C78" s="443">
        <v>700</v>
      </c>
      <c r="D78" s="444"/>
      <c r="E78" s="445"/>
      <c r="F78" s="446"/>
      <c r="G78" s="446"/>
      <c r="H78" s="559"/>
      <c r="I78" s="568">
        <f t="shared" si="9"/>
        <v>0</v>
      </c>
      <c r="J78" s="564"/>
      <c r="K78" s="448"/>
      <c r="L78" s="449"/>
      <c r="M78" s="440"/>
    </row>
    <row r="79" spans="1:13" ht="13.5" thickBot="1">
      <c r="A79" s="441" t="s">
        <v>614</v>
      </c>
      <c r="B79" s="678">
        <f>SUM(C79:M79)-I79</f>
        <v>0</v>
      </c>
      <c r="C79" s="679">
        <v>0</v>
      </c>
      <c r="D79" s="680"/>
      <c r="E79" s="445"/>
      <c r="F79" s="446"/>
      <c r="G79" s="446"/>
      <c r="H79" s="681"/>
      <c r="I79" s="442"/>
      <c r="J79" s="684"/>
      <c r="K79" s="447"/>
      <c r="L79" s="685"/>
      <c r="M79" s="686"/>
    </row>
    <row r="80" spans="1:13" s="40" customFormat="1" ht="13.5" thickBot="1">
      <c r="A80" s="231" t="s">
        <v>498</v>
      </c>
      <c r="B80" s="430">
        <f t="shared" si="8"/>
        <v>700</v>
      </c>
      <c r="C80" s="464">
        <f aca="true" t="shared" si="14" ref="C80:I80">SUM(C78:C79)</f>
        <v>700</v>
      </c>
      <c r="D80" s="400">
        <f t="shared" si="14"/>
        <v>0</v>
      </c>
      <c r="E80" s="400">
        <f t="shared" si="14"/>
        <v>0</v>
      </c>
      <c r="F80" s="570">
        <f t="shared" si="14"/>
        <v>0</v>
      </c>
      <c r="G80" s="570">
        <f t="shared" si="14"/>
        <v>0</v>
      </c>
      <c r="H80" s="451">
        <f t="shared" si="14"/>
        <v>0</v>
      </c>
      <c r="I80" s="556">
        <f t="shared" si="14"/>
        <v>0</v>
      </c>
      <c r="J80" s="252">
        <f>SUM(J78:J78)</f>
        <v>0</v>
      </c>
      <c r="K80" s="252">
        <f>SUM(K78:K78)</f>
        <v>0</v>
      </c>
      <c r="L80" s="232">
        <f>SUM(L78:L78)</f>
        <v>0</v>
      </c>
      <c r="M80" s="26">
        <f>SUM(M78:M78)</f>
        <v>0</v>
      </c>
    </row>
    <row r="81" spans="1:13" s="28" customFormat="1" ht="12.75">
      <c r="A81" s="253"/>
      <c r="B81" s="244">
        <f t="shared" si="8"/>
        <v>0</v>
      </c>
      <c r="C81" s="254"/>
      <c r="D81" s="300"/>
      <c r="E81" s="421"/>
      <c r="F81" s="422"/>
      <c r="G81" s="422"/>
      <c r="H81" s="544"/>
      <c r="I81" s="244">
        <f t="shared" si="9"/>
        <v>0</v>
      </c>
      <c r="J81" s="565"/>
      <c r="K81" s="270"/>
      <c r="L81" s="271"/>
      <c r="M81" s="255"/>
    </row>
    <row r="82" spans="1:13" ht="12.75">
      <c r="A82" s="234" t="s">
        <v>303</v>
      </c>
      <c r="B82" s="19">
        <f t="shared" si="8"/>
        <v>0</v>
      </c>
      <c r="C82" s="18"/>
      <c r="D82" s="284"/>
      <c r="E82" s="409"/>
      <c r="F82" s="410"/>
      <c r="G82" s="410"/>
      <c r="H82" s="539"/>
      <c r="I82" s="19">
        <f t="shared" si="9"/>
        <v>0</v>
      </c>
      <c r="J82" s="547"/>
      <c r="K82" s="178"/>
      <c r="L82" s="228"/>
      <c r="M82" s="19"/>
    </row>
    <row r="83" spans="1:13" ht="12.75">
      <c r="A83" s="37" t="s">
        <v>96</v>
      </c>
      <c r="B83" s="19">
        <f t="shared" si="8"/>
        <v>7500</v>
      </c>
      <c r="C83" s="39">
        <v>7500</v>
      </c>
      <c r="D83" s="301"/>
      <c r="E83" s="411"/>
      <c r="F83" s="412"/>
      <c r="G83" s="412"/>
      <c r="H83" s="540"/>
      <c r="I83" s="19">
        <f t="shared" si="9"/>
        <v>0</v>
      </c>
      <c r="J83" s="548"/>
      <c r="K83" s="249"/>
      <c r="L83" s="230"/>
      <c r="M83" s="248"/>
    </row>
    <row r="84" spans="1:13" ht="12.75">
      <c r="A84" s="37" t="s">
        <v>615</v>
      </c>
      <c r="B84" s="19">
        <f t="shared" si="8"/>
        <v>10</v>
      </c>
      <c r="C84" s="39"/>
      <c r="D84" s="301">
        <v>10</v>
      </c>
      <c r="E84" s="411"/>
      <c r="F84" s="412"/>
      <c r="G84" s="412"/>
      <c r="H84" s="540"/>
      <c r="I84" s="19">
        <f t="shared" si="9"/>
        <v>0</v>
      </c>
      <c r="J84" s="548"/>
      <c r="K84" s="249"/>
      <c r="L84" s="230"/>
      <c r="M84" s="248"/>
    </row>
    <row r="85" spans="1:13" ht="13.5" thickBot="1">
      <c r="A85" s="299" t="s">
        <v>676</v>
      </c>
      <c r="B85" s="248">
        <f t="shared" si="8"/>
        <v>333</v>
      </c>
      <c r="C85" s="39">
        <v>333</v>
      </c>
      <c r="D85" s="301"/>
      <c r="E85" s="411"/>
      <c r="F85" s="412"/>
      <c r="G85" s="412"/>
      <c r="H85" s="540"/>
      <c r="I85" s="248">
        <f t="shared" si="9"/>
        <v>0</v>
      </c>
      <c r="J85" s="548"/>
      <c r="K85" s="249"/>
      <c r="L85" s="230"/>
      <c r="M85" s="248"/>
    </row>
    <row r="86" spans="1:13" ht="13.5" thickBot="1">
      <c r="A86" s="289" t="s">
        <v>499</v>
      </c>
      <c r="B86" s="430">
        <f t="shared" si="8"/>
        <v>7843</v>
      </c>
      <c r="C86" s="250">
        <f>SUM(C83:C85)</f>
        <v>7833</v>
      </c>
      <c r="D86" s="231">
        <f>SUM(D83:D85)</f>
        <v>10</v>
      </c>
      <c r="E86" s="413">
        <f>SUM(E85)</f>
        <v>0</v>
      </c>
      <c r="F86" s="414">
        <f>SUM(F85)</f>
        <v>0</v>
      </c>
      <c r="G86" s="414">
        <f>SUM(G85)</f>
        <v>0</v>
      </c>
      <c r="H86" s="431">
        <f>SUM(H85)</f>
        <v>0</v>
      </c>
      <c r="I86" s="566">
        <f t="shared" si="9"/>
        <v>0</v>
      </c>
      <c r="J86" s="252">
        <f>SUM(J85)</f>
        <v>0</v>
      </c>
      <c r="K86" s="252">
        <f>SUM(K85)</f>
        <v>0</v>
      </c>
      <c r="L86" s="232">
        <f>SUM(L85)</f>
        <v>0</v>
      </c>
      <c r="M86" s="26">
        <f>SUM(M85)</f>
        <v>0</v>
      </c>
    </row>
    <row r="87" spans="1:13" ht="12.75">
      <c r="A87" s="233" t="s">
        <v>500</v>
      </c>
      <c r="B87" s="244">
        <f t="shared" si="8"/>
        <v>1000</v>
      </c>
      <c r="C87" s="245">
        <v>1000</v>
      </c>
      <c r="D87" s="282"/>
      <c r="E87" s="421"/>
      <c r="F87" s="422"/>
      <c r="G87" s="422"/>
      <c r="H87" s="544"/>
      <c r="I87" s="462">
        <f t="shared" si="9"/>
        <v>0</v>
      </c>
      <c r="J87" s="553"/>
      <c r="K87" s="269"/>
      <c r="L87" s="227"/>
      <c r="M87" s="244"/>
    </row>
    <row r="88" spans="1:13" ht="12.75">
      <c r="A88" s="286" t="s">
        <v>501</v>
      </c>
      <c r="B88" s="19">
        <f t="shared" si="8"/>
        <v>0</v>
      </c>
      <c r="C88" s="18"/>
      <c r="D88" s="284"/>
      <c r="E88" s="409"/>
      <c r="F88" s="410"/>
      <c r="G88" s="410"/>
      <c r="H88" s="539"/>
      <c r="I88" s="971">
        <f t="shared" si="9"/>
        <v>0</v>
      </c>
      <c r="J88" s="547"/>
      <c r="K88" s="178"/>
      <c r="L88" s="228"/>
      <c r="M88" s="19"/>
    </row>
    <row r="89" spans="1:13" ht="12.75">
      <c r="A89" s="286" t="s">
        <v>93</v>
      </c>
      <c r="B89" s="19">
        <f t="shared" si="8"/>
        <v>3629</v>
      </c>
      <c r="C89" s="18">
        <v>3629</v>
      </c>
      <c r="D89" s="284"/>
      <c r="E89" s="409"/>
      <c r="F89" s="410"/>
      <c r="G89" s="410"/>
      <c r="H89" s="539"/>
      <c r="I89" s="971">
        <f t="shared" si="9"/>
        <v>0</v>
      </c>
      <c r="J89" s="547"/>
      <c r="K89" s="178"/>
      <c r="L89" s="228"/>
      <c r="M89" s="19"/>
    </row>
    <row r="90" spans="1:13" ht="12.75">
      <c r="A90" s="37" t="s">
        <v>677</v>
      </c>
      <c r="B90" s="19">
        <f t="shared" si="8"/>
        <v>219</v>
      </c>
      <c r="C90" s="24">
        <v>219</v>
      </c>
      <c r="D90" s="301"/>
      <c r="E90" s="411"/>
      <c r="F90" s="412"/>
      <c r="G90" s="412"/>
      <c r="H90" s="540"/>
      <c r="I90" s="985"/>
      <c r="J90" s="548"/>
      <c r="K90" s="249"/>
      <c r="L90" s="230"/>
      <c r="M90" s="248"/>
    </row>
    <row r="91" spans="1:13" ht="12.75">
      <c r="A91" s="37" t="s">
        <v>678</v>
      </c>
      <c r="B91" s="19">
        <f t="shared" si="8"/>
        <v>1000</v>
      </c>
      <c r="C91" s="24">
        <v>1000</v>
      </c>
      <c r="D91" s="301"/>
      <c r="E91" s="411"/>
      <c r="F91" s="412"/>
      <c r="G91" s="412"/>
      <c r="H91" s="540"/>
      <c r="I91" s="985"/>
      <c r="J91" s="548"/>
      <c r="K91" s="249"/>
      <c r="L91" s="230"/>
      <c r="M91" s="248"/>
    </row>
    <row r="92" spans="1:13" ht="12.75">
      <c r="A92" s="442" t="s">
        <v>679</v>
      </c>
      <c r="B92" s="19">
        <f t="shared" si="8"/>
        <v>860</v>
      </c>
      <c r="C92" s="24">
        <v>860</v>
      </c>
      <c r="D92" s="301"/>
      <c r="E92" s="411"/>
      <c r="F92" s="412"/>
      <c r="G92" s="412"/>
      <c r="H92" s="540"/>
      <c r="I92" s="985"/>
      <c r="J92" s="548"/>
      <c r="K92" s="249"/>
      <c r="L92" s="230"/>
      <c r="M92" s="248"/>
    </row>
    <row r="93" spans="1:13" ht="12.75">
      <c r="A93" s="233" t="s">
        <v>616</v>
      </c>
      <c r="B93" s="971">
        <f>SUM(C93:M93)-I93</f>
        <v>8200</v>
      </c>
      <c r="C93" s="973">
        <v>8200</v>
      </c>
      <c r="D93" s="981"/>
      <c r="E93" s="979"/>
      <c r="F93" s="970"/>
      <c r="G93" s="970"/>
      <c r="H93" s="984"/>
      <c r="I93" s="971">
        <f>SUM(E93:H93)</f>
        <v>0</v>
      </c>
      <c r="J93" s="547"/>
      <c r="K93" s="178"/>
      <c r="L93" s="228"/>
      <c r="M93" s="19"/>
    </row>
    <row r="94" spans="1:13" ht="13.5" thickBot="1">
      <c r="A94" s="37" t="s">
        <v>92</v>
      </c>
      <c r="B94" s="248">
        <f t="shared" si="8"/>
        <v>400</v>
      </c>
      <c r="C94" s="39">
        <v>400</v>
      </c>
      <c r="D94" s="301"/>
      <c r="E94" s="411"/>
      <c r="F94" s="412"/>
      <c r="G94" s="412"/>
      <c r="H94" s="540"/>
      <c r="I94" s="986">
        <f t="shared" si="9"/>
        <v>0</v>
      </c>
      <c r="J94" s="548"/>
      <c r="K94" s="249"/>
      <c r="L94" s="230"/>
      <c r="M94" s="248"/>
    </row>
    <row r="95" spans="1:13" s="40" customFormat="1" ht="13.5" thickBot="1">
      <c r="A95" s="967" t="s">
        <v>502</v>
      </c>
      <c r="B95" s="430">
        <f>SUM(C95:M95)-I95</f>
        <v>15308</v>
      </c>
      <c r="C95" s="464">
        <f aca="true" t="shared" si="15" ref="C95:H95">SUM(C87:C94)</f>
        <v>15308</v>
      </c>
      <c r="D95" s="400">
        <f t="shared" si="15"/>
        <v>0</v>
      </c>
      <c r="E95" s="977">
        <f t="shared" si="15"/>
        <v>0</v>
      </c>
      <c r="F95" s="978">
        <f t="shared" si="15"/>
        <v>0</v>
      </c>
      <c r="G95" s="978">
        <f t="shared" si="15"/>
        <v>0</v>
      </c>
      <c r="H95" s="604">
        <f t="shared" si="15"/>
        <v>0</v>
      </c>
      <c r="I95" s="976">
        <f t="shared" si="9"/>
        <v>0</v>
      </c>
      <c r="J95" s="252">
        <f>SUM(J87:J94)</f>
        <v>0</v>
      </c>
      <c r="K95" s="252">
        <f>SUM(K87:K94)</f>
        <v>0</v>
      </c>
      <c r="L95" s="232">
        <f>SUM(L87:L94)</f>
        <v>0</v>
      </c>
      <c r="M95" s="26">
        <f>SUM(M87:M94)</f>
        <v>0</v>
      </c>
    </row>
    <row r="96" spans="1:13" ht="13.5" thickBot="1">
      <c r="A96" s="957" t="s">
        <v>680</v>
      </c>
      <c r="B96" s="972">
        <f t="shared" si="8"/>
        <v>474</v>
      </c>
      <c r="C96" s="974">
        <v>474</v>
      </c>
      <c r="D96" s="982"/>
      <c r="E96" s="980"/>
      <c r="F96" s="677"/>
      <c r="G96" s="677"/>
      <c r="H96" s="969"/>
      <c r="I96" s="260">
        <f t="shared" si="9"/>
        <v>0</v>
      </c>
      <c r="J96" s="560"/>
      <c r="K96" s="290"/>
      <c r="L96" s="238"/>
      <c r="M96" s="239"/>
    </row>
    <row r="97" spans="1:13" ht="13.5" thickBot="1">
      <c r="A97" s="231" t="s">
        <v>503</v>
      </c>
      <c r="B97" s="430">
        <f>SUM(C97:M97)-I97</f>
        <v>474</v>
      </c>
      <c r="C97" s="975">
        <f>SUM(C96:C96)</f>
        <v>474</v>
      </c>
      <c r="D97" s="275">
        <f>SUM(D96)</f>
        <v>0</v>
      </c>
      <c r="E97" s="413">
        <f>SUM(E96)</f>
        <v>0</v>
      </c>
      <c r="F97" s="414">
        <f>SUM(F96)</f>
        <v>0</v>
      </c>
      <c r="G97" s="414">
        <f>SUM(G96)</f>
        <v>0</v>
      </c>
      <c r="H97" s="431">
        <f>SUM(H96)</f>
        <v>0</v>
      </c>
      <c r="I97" s="566">
        <f t="shared" si="9"/>
        <v>0</v>
      </c>
      <c r="J97" s="252">
        <f>SUM(J96)</f>
        <v>0</v>
      </c>
      <c r="K97" s="252">
        <f>SUM(K96)</f>
        <v>0</v>
      </c>
      <c r="L97" s="232">
        <f>SUM(L96)</f>
        <v>0</v>
      </c>
      <c r="M97" s="26">
        <f>SUM(M96)</f>
        <v>0</v>
      </c>
    </row>
    <row r="98" spans="1:13" ht="12.75">
      <c r="A98" s="688" t="s">
        <v>504</v>
      </c>
      <c r="B98" s="568">
        <f t="shared" si="8"/>
        <v>2000</v>
      </c>
      <c r="C98" s="689">
        <v>2000</v>
      </c>
      <c r="D98" s="690"/>
      <c r="E98" s="421"/>
      <c r="F98" s="422"/>
      <c r="G98" s="422"/>
      <c r="H98" s="544"/>
      <c r="I98" s="244">
        <f t="shared" si="9"/>
        <v>0</v>
      </c>
      <c r="J98" s="553"/>
      <c r="K98" s="269"/>
      <c r="L98" s="227"/>
      <c r="M98" s="260"/>
    </row>
    <row r="99" spans="1:13" s="695" customFormat="1" ht="12.75">
      <c r="A99" s="691" t="s">
        <v>618</v>
      </c>
      <c r="B99" s="568">
        <f t="shared" si="8"/>
        <v>20215</v>
      </c>
      <c r="C99" s="693">
        <v>20215</v>
      </c>
      <c r="D99" s="694"/>
      <c r="E99" s="434"/>
      <c r="F99" s="435"/>
      <c r="G99" s="435"/>
      <c r="H99" s="436"/>
      <c r="I99" s="692"/>
      <c r="J99" s="552"/>
      <c r="K99" s="452"/>
      <c r="L99" s="453"/>
      <c r="M99" s="692"/>
    </row>
    <row r="100" spans="1:13" ht="13.5" thickBot="1">
      <c r="A100" s="399" t="s">
        <v>617</v>
      </c>
      <c r="B100" s="248">
        <f t="shared" si="8"/>
        <v>8000</v>
      </c>
      <c r="C100" s="39">
        <v>8000</v>
      </c>
      <c r="D100" s="301"/>
      <c r="E100" s="411"/>
      <c r="F100" s="412"/>
      <c r="G100" s="412"/>
      <c r="H100" s="540"/>
      <c r="I100" s="248">
        <f t="shared" si="9"/>
        <v>0</v>
      </c>
      <c r="J100" s="548"/>
      <c r="K100" s="249"/>
      <c r="L100" s="230"/>
      <c r="M100" s="248"/>
    </row>
    <row r="101" spans="1:13" s="40" customFormat="1" ht="13.5" thickBot="1">
      <c r="A101" s="231" t="s">
        <v>505</v>
      </c>
      <c r="B101" s="430">
        <f t="shared" si="8"/>
        <v>30215</v>
      </c>
      <c r="C101" s="250">
        <f aca="true" t="shared" si="16" ref="C101:H101">SUM(C98:C100)</f>
        <v>30215</v>
      </c>
      <c r="D101" s="231">
        <f t="shared" si="16"/>
        <v>0</v>
      </c>
      <c r="E101" s="413">
        <f t="shared" si="16"/>
        <v>0</v>
      </c>
      <c r="F101" s="414">
        <f t="shared" si="16"/>
        <v>0</v>
      </c>
      <c r="G101" s="414">
        <f t="shared" si="16"/>
        <v>0</v>
      </c>
      <c r="H101" s="431">
        <f t="shared" si="16"/>
        <v>0</v>
      </c>
      <c r="I101" s="566">
        <f t="shared" si="9"/>
        <v>0</v>
      </c>
      <c r="J101" s="252">
        <f>SUM(J98:J100)</f>
        <v>0</v>
      </c>
      <c r="K101" s="252">
        <f>SUM(K98:K100)</f>
        <v>0</v>
      </c>
      <c r="L101" s="232">
        <f>SUM(L98:L100)</f>
        <v>0</v>
      </c>
      <c r="M101" s="26">
        <f>SUM(M98:M100)</f>
        <v>0</v>
      </c>
    </row>
    <row r="102" spans="5:8" ht="12.75">
      <c r="E102" s="429"/>
      <c r="F102" s="429"/>
      <c r="G102" s="429"/>
      <c r="H102" s="429"/>
    </row>
  </sheetData>
  <sheetProtection/>
  <mergeCells count="12">
    <mergeCell ref="A2:L2"/>
    <mergeCell ref="A3:L3"/>
    <mergeCell ref="A4:A5"/>
    <mergeCell ref="B4:B5"/>
    <mergeCell ref="C4:C5"/>
    <mergeCell ref="D4:D5"/>
    <mergeCell ref="E4:L4"/>
    <mergeCell ref="E53:L53"/>
    <mergeCell ref="A53:A54"/>
    <mergeCell ref="B53:B54"/>
    <mergeCell ref="C53:C54"/>
    <mergeCell ref="D53:D54"/>
  </mergeCells>
  <printOptions/>
  <pageMargins left="0.3937007874015748" right="0.3937007874015748" top="0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testuleti</cp:lastModifiedBy>
  <cp:lastPrinted>2011-11-03T15:38:44Z</cp:lastPrinted>
  <dcterms:created xsi:type="dcterms:W3CDTF">2011-11-03T12:11:40Z</dcterms:created>
  <dcterms:modified xsi:type="dcterms:W3CDTF">2011-11-30T10:43:05Z</dcterms:modified>
  <cp:category/>
  <cp:version/>
  <cp:contentType/>
  <cp:contentStatus/>
</cp:coreProperties>
</file>